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700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Свод" sheetId="21" r:id="rId21"/>
  </sheets>
  <definedNames/>
  <calcPr fullCalcOnLoad="1"/>
</workbook>
</file>

<file path=xl/sharedStrings.xml><?xml version="1.0" encoding="utf-8"?>
<sst xmlns="http://schemas.openxmlformats.org/spreadsheetml/2006/main" count="2657" uniqueCount="92">
  <si>
    <t>№</t>
  </si>
  <si>
    <t>Наименование показателя</t>
  </si>
  <si>
    <t>Ответ
выберите из списка</t>
  </si>
  <si>
    <t>Укажите Ваш возраст</t>
  </si>
  <si>
    <t>до 28 лет</t>
  </si>
  <si>
    <t>до 5 лет</t>
  </si>
  <si>
    <t>Высшее профессиональное</t>
  </si>
  <si>
    <t>нет категории</t>
  </si>
  <si>
    <t>УМК образовательной системы Д.Б.Эльконина-В.В.Давыдова</t>
  </si>
  <si>
    <t>Укажите Ваш педагогический стаж</t>
  </si>
  <si>
    <t>29-35 лет</t>
  </si>
  <si>
    <t>6-10 лет</t>
  </si>
  <si>
    <t>среднее профессиональное</t>
  </si>
  <si>
    <t>2 категория</t>
  </si>
  <si>
    <t>УМК образовательной системы Л.В.Занкова</t>
  </si>
  <si>
    <t>Укажите уровень Вашего педагогического образования</t>
  </si>
  <si>
    <t>36-42 лет</t>
  </si>
  <si>
    <t>11-20 лет</t>
  </si>
  <si>
    <t>начальное профессиональное</t>
  </si>
  <si>
    <t>1 категория</t>
  </si>
  <si>
    <t>УМК «Гармония»</t>
  </si>
  <si>
    <t>Укажите квалификационную категорию</t>
  </si>
  <si>
    <t>43-49 лет</t>
  </si>
  <si>
    <t>21-25 лет</t>
  </si>
  <si>
    <t>отсутствует</t>
  </si>
  <si>
    <t>высшая категория</t>
  </si>
  <si>
    <t>УМК «Классическая начальная школа»</t>
  </si>
  <si>
    <t>Выберите учебно-методический комплект, учебник из которого Вы используете в качестве основного для преподавания по данному предмету</t>
  </si>
  <si>
    <t>50 и более лет</t>
  </si>
  <si>
    <t>26 и более лет</t>
  </si>
  <si>
    <t>УМК «Начальная школа XXI века»</t>
  </si>
  <si>
    <t>Использование информационных технологий для организации занятий:</t>
  </si>
  <si>
    <t>УМК «Перспектива»</t>
  </si>
  <si>
    <t>Как часто Вы используете электронные дидактические материалы при подготовке и проведении занятий?</t>
  </si>
  <si>
    <t>чаще, чем раз в неделю</t>
  </si>
  <si>
    <t>УМК «Перспективная начальная школа»</t>
  </si>
  <si>
    <t>Как часто Вы используете информацию из сети интернет для подготовки к урокам?</t>
  </si>
  <si>
    <t>раз в неделю</t>
  </si>
  <si>
    <t>да</t>
  </si>
  <si>
    <t>УМК «Планета знаний»</t>
  </si>
  <si>
    <t>Как часто Вы используете Интернет-ресурсы в ходе образовательного процесса?</t>
  </si>
  <si>
    <t>раз в месяц</t>
  </si>
  <si>
    <t>нет</t>
  </si>
  <si>
    <t>УМК «Школа 2010»</t>
  </si>
  <si>
    <t>Создаете ли вы регулярно электронные дидактические материалы для проведения занятий?</t>
  </si>
  <si>
    <t>реже</t>
  </si>
  <si>
    <t>УМК «Школа России»</t>
  </si>
  <si>
    <t>Позволяют ли учебники, которыми Вы пользуетесь, организовать работу по формированию указанных универсальных учебных действий?</t>
  </si>
  <si>
    <t>Готовность к проведению текущей и итоговой оценки метапредметных результатов освоения образовательной программы</t>
  </si>
  <si>
    <t>Стандартизированные письменные работы</t>
  </si>
  <si>
    <t>Какие инструменты или разработки для текущей оценки нижеперечисленных универсальных учебных действий имеются в Вашем распоряжении</t>
  </si>
  <si>
    <t>творческие работы</t>
  </si>
  <si>
    <t>практические работы</t>
  </si>
  <si>
    <t>материалы для самооценки</t>
  </si>
  <si>
    <t xml:space="preserve">план или карта наблюдений </t>
  </si>
  <si>
    <t>инструменты отсутствуют</t>
  </si>
  <si>
    <t>Отметьте все способы, при помощи которых на данный момент предполагается вести итоговую (по окончании начальной школы)  оценку универсальных учебных действий учащихся начальной школы в Вашем классе</t>
  </si>
  <si>
    <t>Педагогический стаж</t>
  </si>
  <si>
    <t>Возраст</t>
  </si>
  <si>
    <t>Категория</t>
  </si>
  <si>
    <t>Данные об учителе</t>
  </si>
  <si>
    <t>Педагогическое образование</t>
  </si>
  <si>
    <t>учеьно-методический комплект</t>
  </si>
  <si>
    <t>Частота использования</t>
  </si>
  <si>
    <t>электронных дидактических материалов при подготовке и проведении занятий</t>
  </si>
  <si>
    <t>информации из сети интернет для подготовки к урокам</t>
  </si>
  <si>
    <t>Интернет-ресурсов в ходе образовательного процесса</t>
  </si>
  <si>
    <t>Регулярное создание электронных дидактических материалов для проведения занятий</t>
  </si>
  <si>
    <t>Позволяют ли учебники организовать работу по формированию указанных универсальных учебных действий</t>
  </si>
  <si>
    <t>Инструменты или разработки для текущей оценки УУД</t>
  </si>
  <si>
    <t>Способы, при помощи которых предполагается вести итоговую (по окончании начальной школы)  оценку УУД</t>
  </si>
  <si>
    <t>Вопросы для учителя, проходившего повышение квалификации по новому ФГОС НОО:</t>
  </si>
  <si>
    <t>Проводилась ли на курсах повышения квалификации подготовка по самостоятельной разработке рабочей учебной программы дисциплины?</t>
  </si>
  <si>
    <t>Освещалось ли формирование универсальных учебных действий на курсах повышения квалификации</t>
  </si>
  <si>
    <t>Вопрос не освещался</t>
  </si>
  <si>
    <t xml:space="preserve">Без практических занятий </t>
  </si>
  <si>
    <t>С практическими занятиями</t>
  </si>
  <si>
    <t>Методическая оснащенность для достижения  метапредметных результатов</t>
  </si>
  <si>
    <t>Опросник для учителя начальной школы</t>
  </si>
  <si>
    <r>
      <t xml:space="preserve">«Опросник...» </t>
    </r>
    <r>
      <rPr>
        <b/>
        <sz val="13"/>
        <color indexed="18"/>
        <rFont val="Times New Roman"/>
        <family val="1"/>
      </rPr>
      <t>заполняется всеми учителями начальной школы</t>
    </r>
    <r>
      <rPr>
        <sz val="13"/>
        <color indexed="18"/>
        <rFont val="Times New Roman"/>
        <family val="1"/>
      </rPr>
      <t>, ведущими такие предметы как: русский язык (родной язык), литературное чтение, математика, окружающий мир</t>
    </r>
  </si>
  <si>
    <t>не использую</t>
  </si>
  <si>
    <r>
      <t xml:space="preserve">Вопросы для учителя, </t>
    </r>
    <r>
      <rPr>
        <b/>
        <sz val="11"/>
        <color indexed="18"/>
        <rFont val="Arial"/>
        <family val="2"/>
      </rPr>
      <t>проходившего</t>
    </r>
    <r>
      <rPr>
        <sz val="11"/>
        <color indexed="18"/>
        <rFont val="Arial"/>
        <family val="2"/>
      </rPr>
      <t xml:space="preserve"> повышение квалификации по новому ФГОС НОО:</t>
    </r>
  </si>
  <si>
    <t>36-42 года</t>
  </si>
  <si>
    <t>Данные об учителях (в процентах)</t>
  </si>
  <si>
    <t>учебно-методический комплект</t>
  </si>
  <si>
    <r>
      <t>информации из</t>
    </r>
    <r>
      <rPr>
        <b/>
        <sz val="8"/>
        <color indexed="16"/>
        <rFont val="Arial Cyr"/>
        <family val="0"/>
      </rPr>
      <t xml:space="preserve"> сети интернет для подготовки к урокам</t>
    </r>
  </si>
  <si>
    <t>Учебники позволяют организовать работу по формированию указанных универсальных учебных действий</t>
  </si>
  <si>
    <t>Способы, при помощи которых предполагается вести итоговую (по окончании начальной школы) оценку УУД</t>
  </si>
  <si>
    <t>план или карта наблюдений</t>
  </si>
  <si>
    <t>Количество учителей проходили курсы по ФГОС</t>
  </si>
  <si>
    <t>процент положительных ответов</t>
  </si>
  <si>
    <t>Полное наименование школы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</si>
</sst>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1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0"/>
      <color indexed="16"/>
      <name val="Arial Cyr"/>
      <family val="0"/>
    </font>
    <font>
      <sz val="8"/>
      <color indexed="16"/>
      <name val="Arial Cyr"/>
      <family val="0"/>
    </font>
    <font>
      <b/>
      <sz val="10"/>
      <color indexed="16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0"/>
      <color indexed="9"/>
      <name val="Times New Roman"/>
      <family val="1"/>
    </font>
    <font>
      <sz val="10"/>
      <color indexed="18"/>
      <name val="Arial Cyr"/>
      <family val="0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18"/>
      <name val="Arial Cyr"/>
      <family val="0"/>
    </font>
    <font>
      <sz val="11"/>
      <color indexed="18"/>
      <name val="Arial"/>
      <family val="2"/>
    </font>
    <font>
      <sz val="13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16"/>
      <name val="Arial"/>
      <family val="2"/>
    </font>
    <font>
      <sz val="12"/>
      <color indexed="18"/>
      <name val="Arial"/>
      <family val="2"/>
    </font>
    <font>
      <b/>
      <sz val="9"/>
      <color indexed="9"/>
      <name val="Arial"/>
      <family val="2"/>
    </font>
    <font>
      <b/>
      <sz val="8"/>
      <color indexed="16"/>
      <name val="Arial Cyr"/>
      <family val="0"/>
    </font>
    <font>
      <sz val="8"/>
      <color indexed="18"/>
      <name val="Arial Cyr"/>
      <family val="0"/>
    </font>
    <font>
      <b/>
      <sz val="11"/>
      <color indexed="16"/>
      <name val="Arial Cyr"/>
      <family val="0"/>
    </font>
    <font>
      <sz val="8"/>
      <color indexed="9"/>
      <name val="Arial"/>
      <family val="2"/>
    </font>
    <font>
      <sz val="11"/>
      <color indexed="9"/>
      <name val="Arial Cyr"/>
      <family val="0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31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2" borderId="11" xfId="0" applyFont="1" applyFill="1" applyBorder="1" applyAlignment="1" applyProtection="1">
      <alignment horizontal="center" vertical="center" textRotation="90" wrapText="1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7" fillId="32" borderId="0" xfId="0" applyFont="1" applyFill="1" applyBorder="1" applyAlignment="1" applyProtection="1">
      <alignment horizontal="center" vertical="center" textRotation="90" wrapText="1"/>
      <protection hidden="1"/>
    </xf>
    <xf numFmtId="0" fontId="8" fillId="32" borderId="0" xfId="0" applyFont="1" applyFill="1" applyBorder="1" applyAlignment="1" applyProtection="1">
      <alignment horizontal="center" vertical="center" textRotation="90" wrapText="1"/>
      <protection hidden="1"/>
    </xf>
    <xf numFmtId="0" fontId="9" fillId="32" borderId="0" xfId="0" applyFont="1" applyFill="1" applyBorder="1" applyAlignment="1" applyProtection="1">
      <alignment/>
      <protection hidden="1"/>
    </xf>
    <xf numFmtId="0" fontId="7" fillId="32" borderId="0" xfId="0" applyFont="1" applyFill="1" applyBorder="1" applyAlignment="1" applyProtection="1">
      <alignment/>
      <protection hidden="1"/>
    </xf>
    <xf numFmtId="0" fontId="10" fillId="32" borderId="0" xfId="0" applyFont="1" applyFill="1" applyAlignment="1" applyProtection="1">
      <alignment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/>
      <protection hidden="1"/>
    </xf>
    <xf numFmtId="0" fontId="14" fillId="33" borderId="11" xfId="0" applyFont="1" applyFill="1" applyBorder="1" applyAlignment="1" applyProtection="1">
      <alignment wrapText="1"/>
      <protection hidden="1"/>
    </xf>
    <xf numFmtId="0" fontId="10" fillId="34" borderId="11" xfId="0" applyFont="1" applyFill="1" applyBorder="1" applyAlignment="1" applyProtection="1">
      <alignment horizontal="center" vertical="center" wrapText="1"/>
      <protection hidden="1" locked="0"/>
    </xf>
    <xf numFmtId="0" fontId="10" fillId="35" borderId="11" xfId="0" applyFont="1" applyFill="1" applyBorder="1" applyAlignment="1" applyProtection="1">
      <alignment horizontal="center" vertical="top" wrapText="1"/>
      <protection hidden="1"/>
    </xf>
    <xf numFmtId="0" fontId="14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3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0" fontId="21" fillId="35" borderId="11" xfId="0" applyFont="1" applyFill="1" applyBorder="1" applyAlignment="1" applyProtection="1">
      <alignment horizontal="center" vertical="top" wrapText="1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 vertical="center" textRotation="90" wrapText="1"/>
      <protection hidden="1"/>
    </xf>
    <xf numFmtId="168" fontId="22" fillId="2" borderId="11" xfId="0" applyNumberFormat="1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Border="1" applyAlignment="1" applyProtection="1">
      <alignment vertical="top" wrapText="1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23" fillId="32" borderId="0" xfId="0" applyFont="1" applyFill="1" applyBorder="1" applyAlignment="1" applyProtection="1">
      <alignment vertical="top" wrapText="1"/>
      <protection hidden="1"/>
    </xf>
    <xf numFmtId="168" fontId="7" fillId="32" borderId="0" xfId="0" applyNumberFormat="1" applyFont="1" applyFill="1" applyBorder="1" applyAlignment="1" applyProtection="1">
      <alignment horizontal="center" vertical="center"/>
      <protection hidden="1"/>
    </xf>
    <xf numFmtId="168" fontId="24" fillId="3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5" fillId="32" borderId="0" xfId="0" applyFont="1" applyFill="1" applyBorder="1" applyAlignment="1" applyProtection="1">
      <alignment horizontal="left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horizontal="left" vertical="center" wrapText="1"/>
      <protection hidden="1"/>
    </xf>
    <xf numFmtId="0" fontId="14" fillId="2" borderId="15" xfId="0" applyFont="1" applyFill="1" applyBorder="1" applyAlignment="1" applyProtection="1">
      <alignment horizontal="left" vertical="center" wrapText="1"/>
      <protection hidden="1"/>
    </xf>
    <xf numFmtId="0" fontId="14" fillId="2" borderId="16" xfId="0" applyFont="1" applyFill="1" applyBorder="1" applyAlignment="1" applyProtection="1">
      <alignment horizontal="left" vertical="center" wrapText="1"/>
      <protection hidden="1"/>
    </xf>
    <xf numFmtId="0" fontId="18" fillId="2" borderId="14" xfId="0" applyFont="1" applyFill="1" applyBorder="1" applyAlignment="1" applyProtection="1">
      <alignment horizontal="left" vertical="center"/>
      <protection hidden="1"/>
    </xf>
    <xf numFmtId="0" fontId="18" fillId="2" borderId="15" xfId="0" applyFont="1" applyFill="1" applyBorder="1" applyAlignment="1" applyProtection="1">
      <alignment horizontal="left" vertical="center"/>
      <protection hidden="1"/>
    </xf>
    <xf numFmtId="0" fontId="18" fillId="2" borderId="16" xfId="0" applyFont="1" applyFill="1" applyBorder="1" applyAlignment="1" applyProtection="1">
      <alignment horizontal="left" vertical="center"/>
      <protection hidden="1"/>
    </xf>
    <xf numFmtId="0" fontId="18" fillId="2" borderId="14" xfId="0" applyFont="1" applyFill="1" applyBorder="1" applyAlignment="1" applyProtection="1">
      <alignment horizontal="left" vertical="center" wrapText="1"/>
      <protection hidden="1"/>
    </xf>
    <xf numFmtId="0" fontId="18" fillId="2" borderId="15" xfId="0" applyFont="1" applyFill="1" applyBorder="1" applyAlignment="1" applyProtection="1">
      <alignment horizontal="left" vertical="center" wrapText="1"/>
      <protection hidden="1"/>
    </xf>
    <xf numFmtId="0" fontId="18" fillId="2" borderId="16" xfId="0" applyFont="1" applyFill="1" applyBorder="1" applyAlignment="1" applyProtection="1">
      <alignment horizontal="left" vertical="center" wrapText="1"/>
      <protection hidden="1"/>
    </xf>
    <xf numFmtId="0" fontId="18" fillId="33" borderId="14" xfId="0" applyFont="1" applyFill="1" applyBorder="1" applyAlignment="1" applyProtection="1">
      <alignment vertical="top" wrapText="1"/>
      <protection hidden="1"/>
    </xf>
    <xf numFmtId="0" fontId="18" fillId="33" borderId="16" xfId="0" applyFont="1" applyFill="1" applyBorder="1" applyAlignment="1" applyProtection="1">
      <alignment vertical="top" wrapText="1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Border="1" applyAlignment="1" applyProtection="1">
      <alignment horizontal="center" vertical="center" textRotation="90" wrapText="1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7" fillId="32" borderId="0" xfId="0" applyFont="1" applyFill="1" applyAlignment="1" applyProtection="1">
      <alignment horizontal="center" vertical="center"/>
      <protection hidden="1"/>
    </xf>
    <xf numFmtId="0" fontId="19" fillId="32" borderId="0" xfId="0" applyFont="1" applyFill="1" applyAlignment="1" applyProtection="1">
      <alignment vertical="top" wrapText="1"/>
      <protection hidden="1"/>
    </xf>
    <xf numFmtId="0" fontId="18" fillId="33" borderId="14" xfId="0" applyFont="1" applyFill="1" applyBorder="1" applyAlignment="1" applyProtection="1">
      <alignment wrapText="1"/>
      <protection hidden="1"/>
    </xf>
    <xf numFmtId="0" fontId="18" fillId="33" borderId="16" xfId="0" applyFont="1" applyFill="1" applyBorder="1" applyAlignment="1" applyProtection="1">
      <alignment wrapText="1"/>
      <protection hidden="1"/>
    </xf>
    <xf numFmtId="0" fontId="6" fillId="32" borderId="0" xfId="0" applyFont="1" applyFill="1" applyBorder="1" applyAlignment="1" applyProtection="1">
      <alignment horizontal="center" vertical="center" wrapText="1"/>
      <protection hidden="1"/>
    </xf>
    <xf numFmtId="0" fontId="18" fillId="33" borderId="10" xfId="0" applyFont="1" applyFill="1" applyBorder="1" applyAlignment="1" applyProtection="1">
      <alignment vertical="center" wrapText="1"/>
      <protection hidden="1"/>
    </xf>
    <xf numFmtId="0" fontId="18" fillId="33" borderId="13" xfId="0" applyFont="1" applyFill="1" applyBorder="1" applyAlignment="1" applyProtection="1">
      <alignment vertical="center" wrapText="1"/>
      <protection hidden="1"/>
    </xf>
    <xf numFmtId="0" fontId="18" fillId="33" borderId="12" xfId="0" applyFont="1" applyFill="1" applyBorder="1" applyAlignment="1" applyProtection="1">
      <alignment vertical="center" wrapText="1"/>
      <protection hidden="1"/>
    </xf>
    <xf numFmtId="0" fontId="15" fillId="32" borderId="17" xfId="0" applyFont="1" applyFill="1" applyBorder="1" applyAlignment="1" applyProtection="1">
      <alignment horizontal="center" vertical="center" wrapText="1"/>
      <protection hidden="1"/>
    </xf>
    <xf numFmtId="0" fontId="18" fillId="33" borderId="11" xfId="0" applyFont="1" applyFill="1" applyBorder="1" applyAlignment="1" applyProtection="1">
      <alignment vertical="center" wrapText="1"/>
      <protection hidden="1"/>
    </xf>
    <xf numFmtId="0" fontId="18" fillId="33" borderId="14" xfId="0" applyFont="1" applyFill="1" applyBorder="1" applyAlignment="1" applyProtection="1">
      <alignment vertical="center" wrapText="1"/>
      <protection hidden="1"/>
    </xf>
    <xf numFmtId="0" fontId="18" fillId="33" borderId="16" xfId="0" applyFont="1" applyFill="1" applyBorder="1" applyAlignment="1" applyProtection="1">
      <alignment vertical="center" wrapText="1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/>
      <protection hidden="1"/>
    </xf>
    <xf numFmtId="0" fontId="7" fillId="32" borderId="0" xfId="0" applyFont="1" applyFill="1" applyBorder="1" applyAlignment="1" applyProtection="1">
      <alignment vertical="top" wrapText="1"/>
      <protection hidden="1"/>
    </xf>
    <xf numFmtId="0" fontId="7" fillId="32" borderId="0" xfId="0" applyFont="1" applyFill="1" applyBorder="1" applyAlignment="1" applyProtection="1">
      <alignment wrapText="1"/>
      <protection hidden="1"/>
    </xf>
    <xf numFmtId="0" fontId="11" fillId="32" borderId="17" xfId="0" applyFont="1" applyFill="1" applyBorder="1" applyAlignment="1" applyProtection="1">
      <alignment horizontal="center" vertical="center"/>
      <protection hidden="1"/>
    </xf>
    <xf numFmtId="0" fontId="12" fillId="36" borderId="11" xfId="0" applyFont="1" applyFill="1" applyBorder="1" applyAlignment="1" applyProtection="1">
      <alignment horizontal="right" vertical="center" wrapText="1"/>
      <protection hidden="1"/>
    </xf>
    <xf numFmtId="0" fontId="0" fillId="34" borderId="11" xfId="0" applyFill="1" applyBorder="1" applyAlignment="1" applyProtection="1">
      <alignment horizontal="left" vertical="top"/>
      <protection hidden="1" locked="0"/>
    </xf>
    <xf numFmtId="0" fontId="20" fillId="2" borderId="14" xfId="0" applyFont="1" applyFill="1" applyBorder="1" applyAlignment="1" applyProtection="1">
      <alignment horizontal="center" vertical="center" wrapText="1"/>
      <protection hidden="1"/>
    </xf>
    <xf numFmtId="0" fontId="20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textRotation="90" wrapText="1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vertical="top" wrapText="1"/>
      <protection hidden="1"/>
    </xf>
    <xf numFmtId="0" fontId="5" fillId="32" borderId="15" xfId="0" applyFont="1" applyFill="1" applyBorder="1" applyAlignment="1" applyProtection="1">
      <alignment horizontal="right" vertical="center" wrapText="1"/>
      <protection hidden="1"/>
    </xf>
    <xf numFmtId="0" fontId="5" fillId="32" borderId="16" xfId="0" applyFont="1" applyFill="1" applyBorder="1" applyAlignment="1" applyProtection="1">
      <alignment horizontal="right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43-49 лет</v>
      </c>
      <c r="L3" s="11" t="str">
        <f>D5</f>
        <v>26 и более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>
        <f>$D$22</f>
        <v>0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>
        <f>$D$28</f>
        <v>0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22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29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B31:C31"/>
    <mergeCell ref="A29:D29"/>
    <mergeCell ref="B5:C5"/>
    <mergeCell ref="B12:C12"/>
    <mergeCell ref="B7:C7"/>
    <mergeCell ref="B30:C30"/>
    <mergeCell ref="T1:T2"/>
    <mergeCell ref="B4:C4"/>
    <mergeCell ref="A2:D2"/>
    <mergeCell ref="K1:N1"/>
    <mergeCell ref="B17:B22"/>
    <mergeCell ref="B10:C10"/>
    <mergeCell ref="B8:C8"/>
    <mergeCell ref="P1:R1"/>
    <mergeCell ref="B11:C11"/>
    <mergeCell ref="U1:Z1"/>
    <mergeCell ref="S1:S2"/>
    <mergeCell ref="B3:C3"/>
    <mergeCell ref="A1:B1"/>
    <mergeCell ref="AG1:AH1"/>
    <mergeCell ref="B15:C15"/>
    <mergeCell ref="AA1:AF1"/>
    <mergeCell ref="O1:O2"/>
    <mergeCell ref="B13:C13"/>
    <mergeCell ref="A23:A28"/>
    <mergeCell ref="A17:A22"/>
    <mergeCell ref="A16:D16"/>
    <mergeCell ref="A9:D9"/>
    <mergeCell ref="A14:D14"/>
    <mergeCell ref="B6:C6"/>
    <mergeCell ref="B23:B28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28">
      <selection activeCell="L33" sqref="L33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43-49 лет</v>
      </c>
      <c r="L3" s="11" t="str">
        <f>D5</f>
        <v>21-25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нет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нет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22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23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42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42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1:C31"/>
    <mergeCell ref="A9:D9"/>
    <mergeCell ref="B17:B22"/>
    <mergeCell ref="A17:A22"/>
    <mergeCell ref="B11:C11"/>
    <mergeCell ref="B30:C30"/>
    <mergeCell ref="A16:D16"/>
    <mergeCell ref="B3:C3"/>
    <mergeCell ref="A14:D14"/>
    <mergeCell ref="T1:T2"/>
    <mergeCell ref="B7:C7"/>
    <mergeCell ref="B8:C8"/>
    <mergeCell ref="B5:C5"/>
    <mergeCell ref="B6:C6"/>
    <mergeCell ref="A2:D2"/>
    <mergeCell ref="AG1:AH1"/>
    <mergeCell ref="K1:N1"/>
    <mergeCell ref="O1:O2"/>
    <mergeCell ref="P1:R1"/>
    <mergeCell ref="S1:S2"/>
    <mergeCell ref="U1:Z1"/>
    <mergeCell ref="A23:A28"/>
    <mergeCell ref="B13:C13"/>
    <mergeCell ref="B15:C15"/>
    <mergeCell ref="B23:B28"/>
    <mergeCell ref="AA1:AF1"/>
    <mergeCell ref="B12:C12"/>
    <mergeCell ref="A1:B1"/>
    <mergeCell ref="B10:C10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28">
      <selection activeCell="D31" sqref="D31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до 28 лет</v>
      </c>
      <c r="L3" s="11" t="str">
        <f>D5</f>
        <v>до 5 лет</v>
      </c>
      <c r="M3" s="11" t="str">
        <f>D6</f>
        <v>Высшее профессиональное</v>
      </c>
      <c r="N3" s="11" t="str">
        <f>D7</f>
        <v>нет категории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нет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да</v>
      </c>
      <c r="AG3" s="11" t="str">
        <f>$D$30</f>
        <v>нет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4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5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7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42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38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42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0:C30"/>
    <mergeCell ref="B31:C31"/>
    <mergeCell ref="T1:T2"/>
    <mergeCell ref="B17:B22"/>
    <mergeCell ref="B5:C5"/>
    <mergeCell ref="B6:C6"/>
    <mergeCell ref="B7:C7"/>
    <mergeCell ref="B23:B28"/>
    <mergeCell ref="B10:C10"/>
    <mergeCell ref="AG1:AH1"/>
    <mergeCell ref="K1:N1"/>
    <mergeCell ref="O1:O2"/>
    <mergeCell ref="P1:R1"/>
    <mergeCell ref="S1:S2"/>
    <mergeCell ref="U1:Z1"/>
    <mergeCell ref="AA1:AF1"/>
    <mergeCell ref="B11:C11"/>
    <mergeCell ref="B12:C12"/>
    <mergeCell ref="B13:C13"/>
    <mergeCell ref="A23:A28"/>
    <mergeCell ref="A16:D16"/>
    <mergeCell ref="A14:D14"/>
    <mergeCell ref="A17:A22"/>
    <mergeCell ref="B15:C15"/>
    <mergeCell ref="B8:C8"/>
    <mergeCell ref="A2:D2"/>
    <mergeCell ref="A1:B1"/>
    <mergeCell ref="B3:C3"/>
    <mergeCell ref="A9:D9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до 28 лет</v>
      </c>
      <c r="L3" s="11" t="str">
        <f>D5</f>
        <v>6-10 лет</v>
      </c>
      <c r="M3" s="11" t="str">
        <f>D6</f>
        <v>Высшее профессиональное</v>
      </c>
      <c r="N3" s="11" t="str">
        <f>D7</f>
        <v>2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да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4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11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13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37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38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1:C31"/>
    <mergeCell ref="A9:D9"/>
    <mergeCell ref="B17:B22"/>
    <mergeCell ref="A17:A22"/>
    <mergeCell ref="B11:C11"/>
    <mergeCell ref="B30:C30"/>
    <mergeCell ref="A16:D16"/>
    <mergeCell ref="B3:C3"/>
    <mergeCell ref="A14:D14"/>
    <mergeCell ref="T1:T2"/>
    <mergeCell ref="B7:C7"/>
    <mergeCell ref="B8:C8"/>
    <mergeCell ref="B5:C5"/>
    <mergeCell ref="B6:C6"/>
    <mergeCell ref="A2:D2"/>
    <mergeCell ref="AG1:AH1"/>
    <mergeCell ref="K1:N1"/>
    <mergeCell ref="O1:O2"/>
    <mergeCell ref="P1:R1"/>
    <mergeCell ref="S1:S2"/>
    <mergeCell ref="U1:Z1"/>
    <mergeCell ref="A23:A28"/>
    <mergeCell ref="B13:C13"/>
    <mergeCell ref="B15:C15"/>
    <mergeCell ref="B23:B28"/>
    <mergeCell ref="AA1:AF1"/>
    <mergeCell ref="B12:C12"/>
    <mergeCell ref="A1:B1"/>
    <mergeCell ref="B10:C10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28">
      <selection activeCell="D31" sqref="D31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36-42 лет</v>
      </c>
      <c r="L3" s="11" t="str">
        <f>D5</f>
        <v>11-20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нет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16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17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42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0:C30"/>
    <mergeCell ref="B31:C31"/>
    <mergeCell ref="T1:T2"/>
    <mergeCell ref="B17:B22"/>
    <mergeCell ref="B5:C5"/>
    <mergeCell ref="B6:C6"/>
    <mergeCell ref="B7:C7"/>
    <mergeCell ref="B23:B28"/>
    <mergeCell ref="B10:C10"/>
    <mergeCell ref="AG1:AH1"/>
    <mergeCell ref="K1:N1"/>
    <mergeCell ref="O1:O2"/>
    <mergeCell ref="P1:R1"/>
    <mergeCell ref="S1:S2"/>
    <mergeCell ref="U1:Z1"/>
    <mergeCell ref="AA1:AF1"/>
    <mergeCell ref="B11:C11"/>
    <mergeCell ref="B12:C12"/>
    <mergeCell ref="B13:C13"/>
    <mergeCell ref="A23:A28"/>
    <mergeCell ref="A16:D16"/>
    <mergeCell ref="A14:D14"/>
    <mergeCell ref="A17:A22"/>
    <mergeCell ref="B15:C15"/>
    <mergeCell ref="B8:C8"/>
    <mergeCell ref="A2:D2"/>
    <mergeCell ref="A1:B1"/>
    <mergeCell ref="B3:C3"/>
    <mergeCell ref="A9:D9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52">
      <selection activeCell="D31" sqref="D31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29-35 лет</v>
      </c>
      <c r="L3" s="11" t="str">
        <f>D5</f>
        <v>11-20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нет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10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17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42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1:C31"/>
    <mergeCell ref="A9:D9"/>
    <mergeCell ref="B17:B22"/>
    <mergeCell ref="A17:A22"/>
    <mergeCell ref="B11:C11"/>
    <mergeCell ref="B30:C30"/>
    <mergeCell ref="A16:D16"/>
    <mergeCell ref="B3:C3"/>
    <mergeCell ref="A14:D14"/>
    <mergeCell ref="T1:T2"/>
    <mergeCell ref="B7:C7"/>
    <mergeCell ref="B8:C8"/>
    <mergeCell ref="B5:C5"/>
    <mergeCell ref="B6:C6"/>
    <mergeCell ref="A2:D2"/>
    <mergeCell ref="AG1:AH1"/>
    <mergeCell ref="K1:N1"/>
    <mergeCell ref="O1:O2"/>
    <mergeCell ref="P1:R1"/>
    <mergeCell ref="S1:S2"/>
    <mergeCell ref="U1:Z1"/>
    <mergeCell ref="A23:A28"/>
    <mergeCell ref="B13:C13"/>
    <mergeCell ref="B15:C15"/>
    <mergeCell ref="B23:B28"/>
    <mergeCell ref="AA1:AF1"/>
    <mergeCell ref="B12:C12"/>
    <mergeCell ref="A1:B1"/>
    <mergeCell ref="B10:C10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9">
      <selection activeCell="D31" sqref="D31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36-42 лет</v>
      </c>
      <c r="L3" s="11" t="str">
        <f>D5</f>
        <v>11-20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нет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да</v>
      </c>
      <c r="AH3" s="11" t="str">
        <f>$D$31</f>
        <v>Без практических занятий 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16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17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42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0:C30"/>
    <mergeCell ref="B31:C31"/>
    <mergeCell ref="T1:T2"/>
    <mergeCell ref="B17:B22"/>
    <mergeCell ref="B5:C5"/>
    <mergeCell ref="B6:C6"/>
    <mergeCell ref="B7:C7"/>
    <mergeCell ref="B23:B28"/>
    <mergeCell ref="B10:C10"/>
    <mergeCell ref="AG1:AH1"/>
    <mergeCell ref="K1:N1"/>
    <mergeCell ref="O1:O2"/>
    <mergeCell ref="P1:R1"/>
    <mergeCell ref="S1:S2"/>
    <mergeCell ref="U1:Z1"/>
    <mergeCell ref="AA1:AF1"/>
    <mergeCell ref="B11:C11"/>
    <mergeCell ref="B12:C12"/>
    <mergeCell ref="B13:C13"/>
    <mergeCell ref="A23:A28"/>
    <mergeCell ref="A16:D16"/>
    <mergeCell ref="A14:D14"/>
    <mergeCell ref="A17:A22"/>
    <mergeCell ref="B15:C15"/>
    <mergeCell ref="B8:C8"/>
    <mergeCell ref="A2:D2"/>
    <mergeCell ref="A1:B1"/>
    <mergeCell ref="B3:C3"/>
    <mergeCell ref="A9:D9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25">
      <selection activeCell="D31" sqref="D31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43-49 лет</v>
      </c>
      <c r="L3" s="11" t="str">
        <f>D5</f>
        <v>21-25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да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да</v>
      </c>
      <c r="AH3" s="11" t="str">
        <f>$D$31</f>
        <v>Без практических занятий 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22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23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38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1:C31"/>
    <mergeCell ref="A9:D9"/>
    <mergeCell ref="B17:B22"/>
    <mergeCell ref="A17:A22"/>
    <mergeCell ref="B11:C11"/>
    <mergeCell ref="B30:C30"/>
    <mergeCell ref="A16:D16"/>
    <mergeCell ref="B3:C3"/>
    <mergeCell ref="A14:D14"/>
    <mergeCell ref="T1:T2"/>
    <mergeCell ref="B7:C7"/>
    <mergeCell ref="B8:C8"/>
    <mergeCell ref="B5:C5"/>
    <mergeCell ref="B6:C6"/>
    <mergeCell ref="A2:D2"/>
    <mergeCell ref="AG1:AH1"/>
    <mergeCell ref="K1:N1"/>
    <mergeCell ref="O1:O2"/>
    <mergeCell ref="P1:R1"/>
    <mergeCell ref="S1:S2"/>
    <mergeCell ref="U1:Z1"/>
    <mergeCell ref="A23:A28"/>
    <mergeCell ref="B13:C13"/>
    <mergeCell ref="B15:C15"/>
    <mergeCell ref="B23:B28"/>
    <mergeCell ref="AA1:AF1"/>
    <mergeCell ref="B12:C12"/>
    <mergeCell ref="A1:B1"/>
    <mergeCell ref="B10:C10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22">
      <selection activeCell="D31" sqref="D31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29-35 лет</v>
      </c>
      <c r="L3" s="11" t="str">
        <f>D5</f>
        <v>11-20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нет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10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17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42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0:C30"/>
    <mergeCell ref="B31:C31"/>
    <mergeCell ref="T1:T2"/>
    <mergeCell ref="B17:B22"/>
    <mergeCell ref="B5:C5"/>
    <mergeCell ref="B6:C6"/>
    <mergeCell ref="B7:C7"/>
    <mergeCell ref="B23:B28"/>
    <mergeCell ref="B10:C10"/>
    <mergeCell ref="AG1:AH1"/>
    <mergeCell ref="K1:N1"/>
    <mergeCell ref="O1:O2"/>
    <mergeCell ref="P1:R1"/>
    <mergeCell ref="S1:S2"/>
    <mergeCell ref="U1:Z1"/>
    <mergeCell ref="AA1:AF1"/>
    <mergeCell ref="B11:C11"/>
    <mergeCell ref="B12:C12"/>
    <mergeCell ref="B13:C13"/>
    <mergeCell ref="A23:A28"/>
    <mergeCell ref="A16:D16"/>
    <mergeCell ref="A14:D14"/>
    <mergeCell ref="A17:A22"/>
    <mergeCell ref="B15:C15"/>
    <mergeCell ref="B8:C8"/>
    <mergeCell ref="A2:D2"/>
    <mergeCell ref="A1:B1"/>
    <mergeCell ref="B3:C3"/>
    <mergeCell ref="A9:D9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>
        <f>D4</f>
        <v>0</v>
      </c>
      <c r="L3" s="11">
        <f>D5</f>
        <v>0</v>
      </c>
      <c r="M3" s="11">
        <f>D6</f>
        <v>0</v>
      </c>
      <c r="N3" s="11">
        <f>D7</f>
        <v>0</v>
      </c>
      <c r="O3" s="11">
        <f>D8</f>
        <v>0</v>
      </c>
      <c r="P3" s="11">
        <f>D10</f>
        <v>0</v>
      </c>
      <c r="Q3" s="11">
        <f>D11</f>
        <v>0</v>
      </c>
      <c r="R3" s="11">
        <f>D12</f>
        <v>0</v>
      </c>
      <c r="S3" s="11">
        <f>D13</f>
        <v>0</v>
      </c>
      <c r="T3" s="11">
        <f>D15</f>
        <v>0</v>
      </c>
      <c r="U3" s="11">
        <f>$D$17</f>
        <v>0</v>
      </c>
      <c r="V3" s="11">
        <f>$D$18</f>
        <v>0</v>
      </c>
      <c r="W3" s="11">
        <f>$D$19</f>
        <v>0</v>
      </c>
      <c r="X3" s="11">
        <f>$D$20</f>
        <v>0</v>
      </c>
      <c r="Y3" s="11">
        <f>$D$21</f>
        <v>0</v>
      </c>
      <c r="Z3" s="11">
        <f>$D$22</f>
        <v>0</v>
      </c>
      <c r="AA3" s="11">
        <f>$D$23</f>
        <v>0</v>
      </c>
      <c r="AB3" s="11">
        <f>$D$24</f>
        <v>0</v>
      </c>
      <c r="AC3" s="11">
        <f>$D$25</f>
        <v>0</v>
      </c>
      <c r="AD3" s="11">
        <f>$D$26</f>
        <v>0</v>
      </c>
      <c r="AE3" s="11">
        <f>$D$27</f>
        <v>0</v>
      </c>
      <c r="AF3" s="11">
        <f>$D$28</f>
        <v>0</v>
      </c>
      <c r="AG3" s="11">
        <f>$D$30</f>
        <v>0</v>
      </c>
      <c r="AH3" s="11">
        <f>$D$31</f>
        <v>0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/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/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/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/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/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/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/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/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/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/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/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/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/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/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/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/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/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1:C31"/>
    <mergeCell ref="A9:D9"/>
    <mergeCell ref="B17:B22"/>
    <mergeCell ref="A17:A22"/>
    <mergeCell ref="B11:C11"/>
    <mergeCell ref="B30:C30"/>
    <mergeCell ref="A16:D16"/>
    <mergeCell ref="B3:C3"/>
    <mergeCell ref="A14:D14"/>
    <mergeCell ref="T1:T2"/>
    <mergeCell ref="B7:C7"/>
    <mergeCell ref="B8:C8"/>
    <mergeCell ref="B5:C5"/>
    <mergeCell ref="B6:C6"/>
    <mergeCell ref="A2:D2"/>
    <mergeCell ref="AG1:AH1"/>
    <mergeCell ref="K1:N1"/>
    <mergeCell ref="O1:O2"/>
    <mergeCell ref="P1:R1"/>
    <mergeCell ref="S1:S2"/>
    <mergeCell ref="U1:Z1"/>
    <mergeCell ref="A23:A28"/>
    <mergeCell ref="B13:C13"/>
    <mergeCell ref="B15:C15"/>
    <mergeCell ref="B23:B28"/>
    <mergeCell ref="AA1:AF1"/>
    <mergeCell ref="B12:C12"/>
    <mergeCell ref="A1:B1"/>
    <mergeCell ref="B10:C10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>
        <f>D4</f>
        <v>0</v>
      </c>
      <c r="L3" s="11">
        <f>D5</f>
        <v>0</v>
      </c>
      <c r="M3" s="11">
        <f>D6</f>
        <v>0</v>
      </c>
      <c r="N3" s="11">
        <f>D7</f>
        <v>0</v>
      </c>
      <c r="O3" s="11">
        <f>D8</f>
        <v>0</v>
      </c>
      <c r="P3" s="11">
        <f>D10</f>
        <v>0</v>
      </c>
      <c r="Q3" s="11">
        <f>D11</f>
        <v>0</v>
      </c>
      <c r="R3" s="11">
        <f>D12</f>
        <v>0</v>
      </c>
      <c r="S3" s="11">
        <f>D13</f>
        <v>0</v>
      </c>
      <c r="T3" s="11">
        <f>D15</f>
        <v>0</v>
      </c>
      <c r="U3" s="11">
        <f>$D$17</f>
        <v>0</v>
      </c>
      <c r="V3" s="11">
        <f>$D$18</f>
        <v>0</v>
      </c>
      <c r="W3" s="11">
        <f>$D$19</f>
        <v>0</v>
      </c>
      <c r="X3" s="11">
        <f>$D$20</f>
        <v>0</v>
      </c>
      <c r="Y3" s="11">
        <f>$D$21</f>
        <v>0</v>
      </c>
      <c r="Z3" s="11">
        <f>$D$22</f>
        <v>0</v>
      </c>
      <c r="AA3" s="11">
        <f>$D$23</f>
        <v>0</v>
      </c>
      <c r="AB3" s="11">
        <f>$D$24</f>
        <v>0</v>
      </c>
      <c r="AC3" s="11">
        <f>$D$25</f>
        <v>0</v>
      </c>
      <c r="AD3" s="11">
        <f>$D$26</f>
        <v>0</v>
      </c>
      <c r="AE3" s="11">
        <f>$D$27</f>
        <v>0</v>
      </c>
      <c r="AF3" s="11">
        <f>$D$28</f>
        <v>0</v>
      </c>
      <c r="AG3" s="11">
        <f>$D$30</f>
        <v>0</v>
      </c>
      <c r="AH3" s="11">
        <f>$D$31</f>
        <v>0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/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/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/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/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/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/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/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/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/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/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/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/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/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/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/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/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/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0:C30"/>
    <mergeCell ref="B31:C31"/>
    <mergeCell ref="T1:T2"/>
    <mergeCell ref="B17:B22"/>
    <mergeCell ref="B5:C5"/>
    <mergeCell ref="B6:C6"/>
    <mergeCell ref="B7:C7"/>
    <mergeCell ref="B23:B28"/>
    <mergeCell ref="B10:C10"/>
    <mergeCell ref="AG1:AH1"/>
    <mergeCell ref="K1:N1"/>
    <mergeCell ref="O1:O2"/>
    <mergeCell ref="P1:R1"/>
    <mergeCell ref="S1:S2"/>
    <mergeCell ref="U1:Z1"/>
    <mergeCell ref="AA1:AF1"/>
    <mergeCell ref="B11:C11"/>
    <mergeCell ref="B12:C12"/>
    <mergeCell ref="B13:C13"/>
    <mergeCell ref="A23:A28"/>
    <mergeCell ref="A16:D16"/>
    <mergeCell ref="A14:D14"/>
    <mergeCell ref="A17:A22"/>
    <mergeCell ref="B15:C15"/>
    <mergeCell ref="B8:C8"/>
    <mergeCell ref="A2:D2"/>
    <mergeCell ref="A1:B1"/>
    <mergeCell ref="B3:C3"/>
    <mergeCell ref="A9:D9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36-42 лет</v>
      </c>
      <c r="L3" s="11" t="str">
        <f>D5</f>
        <v>11-20 лет</v>
      </c>
      <c r="M3" s="11" t="str">
        <f>D6</f>
        <v>Высшее профессиональное</v>
      </c>
      <c r="N3" s="11" t="str">
        <f>D7</f>
        <v>2 категория</v>
      </c>
      <c r="O3" s="11" t="str">
        <f>D8</f>
        <v>УМК «Школа России»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нет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16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17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13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46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42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B31:C31"/>
    <mergeCell ref="S1:S2"/>
    <mergeCell ref="T1:T2"/>
    <mergeCell ref="U1:Z1"/>
    <mergeCell ref="AA1:AF1"/>
    <mergeCell ref="B5:C5"/>
    <mergeCell ref="P1:R1"/>
    <mergeCell ref="B7:C7"/>
    <mergeCell ref="B12:C12"/>
    <mergeCell ref="B13:C13"/>
    <mergeCell ref="B30:C30"/>
    <mergeCell ref="A2:D2"/>
    <mergeCell ref="O1:O2"/>
    <mergeCell ref="B4:C4"/>
    <mergeCell ref="A1:B1"/>
    <mergeCell ref="B23:B28"/>
    <mergeCell ref="B10:C10"/>
    <mergeCell ref="B11:C11"/>
    <mergeCell ref="B8:C8"/>
    <mergeCell ref="A23:A28"/>
    <mergeCell ref="A17:A22"/>
    <mergeCell ref="A16:D16"/>
    <mergeCell ref="A9:D9"/>
    <mergeCell ref="A14:D14"/>
    <mergeCell ref="A29:D29"/>
    <mergeCell ref="B17:B22"/>
    <mergeCell ref="B6:C6"/>
    <mergeCell ref="B15:C15"/>
    <mergeCell ref="K1:N1"/>
    <mergeCell ref="B3:C3"/>
    <mergeCell ref="AG1:AH1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>
        <f>D4</f>
        <v>0</v>
      </c>
      <c r="L3" s="11">
        <f>D5</f>
        <v>0</v>
      </c>
      <c r="M3" s="11">
        <f>D6</f>
        <v>0</v>
      </c>
      <c r="N3" s="11">
        <f>D7</f>
        <v>0</v>
      </c>
      <c r="O3" s="11">
        <f>D8</f>
        <v>0</v>
      </c>
      <c r="P3" s="11">
        <f>D10</f>
        <v>0</v>
      </c>
      <c r="Q3" s="11">
        <f>D11</f>
        <v>0</v>
      </c>
      <c r="R3" s="11">
        <f>D12</f>
        <v>0</v>
      </c>
      <c r="S3" s="11">
        <f>D13</f>
        <v>0</v>
      </c>
      <c r="T3" s="11">
        <f>D15</f>
        <v>0</v>
      </c>
      <c r="U3" s="11">
        <f>$D$17</f>
        <v>0</v>
      </c>
      <c r="V3" s="11">
        <f>$D$18</f>
        <v>0</v>
      </c>
      <c r="W3" s="11">
        <f>$D$19</f>
        <v>0</v>
      </c>
      <c r="X3" s="11">
        <f>$D$20</f>
        <v>0</v>
      </c>
      <c r="Y3" s="11">
        <f>$D$21</f>
        <v>0</v>
      </c>
      <c r="Z3" s="11">
        <f>$D$22</f>
        <v>0</v>
      </c>
      <c r="AA3" s="11">
        <f>$D$23</f>
        <v>0</v>
      </c>
      <c r="AB3" s="11">
        <f>$D$24</f>
        <v>0</v>
      </c>
      <c r="AC3" s="11">
        <f>$D$25</f>
        <v>0</v>
      </c>
      <c r="AD3" s="11">
        <f>$D$26</f>
        <v>0</v>
      </c>
      <c r="AE3" s="11">
        <f>$D$27</f>
        <v>0</v>
      </c>
      <c r="AF3" s="11">
        <f>$D$28</f>
        <v>0</v>
      </c>
      <c r="AG3" s="11">
        <f>$D$30</f>
        <v>0</v>
      </c>
      <c r="AH3" s="11">
        <f>$D$31</f>
        <v>0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/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/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/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/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/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/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/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/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/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/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/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/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/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/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/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/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/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1:C31"/>
    <mergeCell ref="A9:D9"/>
    <mergeCell ref="B17:B22"/>
    <mergeCell ref="A17:A22"/>
    <mergeCell ref="B11:C11"/>
    <mergeCell ref="B30:C30"/>
    <mergeCell ref="A16:D16"/>
    <mergeCell ref="B3:C3"/>
    <mergeCell ref="A14:D14"/>
    <mergeCell ref="T1:T2"/>
    <mergeCell ref="B7:C7"/>
    <mergeCell ref="B8:C8"/>
    <mergeCell ref="B5:C5"/>
    <mergeCell ref="B6:C6"/>
    <mergeCell ref="A2:D2"/>
    <mergeCell ref="AG1:AH1"/>
    <mergeCell ref="K1:N1"/>
    <mergeCell ref="O1:O2"/>
    <mergeCell ref="P1:R1"/>
    <mergeCell ref="S1:S2"/>
    <mergeCell ref="U1:Z1"/>
    <mergeCell ref="A23:A28"/>
    <mergeCell ref="B13:C13"/>
    <mergeCell ref="B15:C15"/>
    <mergeCell ref="B23:B28"/>
    <mergeCell ref="AA1:AF1"/>
    <mergeCell ref="B12:C12"/>
    <mergeCell ref="A1:B1"/>
    <mergeCell ref="B10:C10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</sheetPr>
  <dimension ref="A1:BI39"/>
  <sheetViews>
    <sheetView zoomScale="85" zoomScaleNormal="85" zoomScalePageLayoutView="0" workbookViewId="0" topLeftCell="A1">
      <selection activeCell="I88" sqref="I88"/>
    </sheetView>
  </sheetViews>
  <sheetFormatPr defaultColWidth="9.00390625" defaultRowHeight="12.75"/>
  <cols>
    <col min="1" max="1" width="4.875" style="2" customWidth="1"/>
    <col min="2" max="3" width="9.125" style="2" customWidth="1"/>
    <col min="4" max="4" width="15.375" style="2" customWidth="1"/>
    <col min="5" max="5" width="9.125" style="2" customWidth="1"/>
    <col min="6" max="6" width="25.875" style="2" customWidth="1"/>
    <col min="7" max="23" width="9.125" style="2" customWidth="1"/>
    <col min="24" max="24" width="11.375" style="2" customWidth="1"/>
    <col min="25" max="25" width="11.75390625" style="2" customWidth="1"/>
    <col min="26" max="16384" width="9.125" style="2" customWidth="1"/>
  </cols>
  <sheetData>
    <row r="1" spans="2:17" s="1" customFormat="1" ht="42.75" customHeight="1">
      <c r="B1" s="73" t="s">
        <v>78</v>
      </c>
      <c r="C1" s="73"/>
      <c r="D1" s="73"/>
      <c r="E1" s="73"/>
      <c r="F1" s="73"/>
      <c r="G1" s="38"/>
      <c r="H1" s="74" t="s">
        <v>91</v>
      </c>
      <c r="I1" s="74"/>
      <c r="J1" s="74"/>
      <c r="K1" s="75"/>
      <c r="L1" s="75"/>
      <c r="M1" s="75"/>
      <c r="N1" s="75"/>
      <c r="O1" s="75"/>
      <c r="P1" s="75"/>
      <c r="Q1" s="75"/>
    </row>
    <row r="2" spans="1:27" ht="46.5" customHeight="1">
      <c r="A2" s="3"/>
      <c r="B2" s="69" t="s">
        <v>60</v>
      </c>
      <c r="C2" s="69"/>
      <c r="D2" s="69"/>
      <c r="E2" s="69"/>
      <c r="F2" s="78" t="s">
        <v>84</v>
      </c>
      <c r="G2" s="69" t="s">
        <v>63</v>
      </c>
      <c r="H2" s="69"/>
      <c r="I2" s="69"/>
      <c r="J2" s="78" t="s">
        <v>67</v>
      </c>
      <c r="K2" s="78" t="s">
        <v>86</v>
      </c>
      <c r="L2" s="79" t="s">
        <v>69</v>
      </c>
      <c r="M2" s="80"/>
      <c r="N2" s="80"/>
      <c r="O2" s="80"/>
      <c r="P2" s="80"/>
      <c r="Q2" s="80"/>
      <c r="R2" s="81" t="s">
        <v>87</v>
      </c>
      <c r="S2" s="82"/>
      <c r="T2" s="82"/>
      <c r="U2" s="82"/>
      <c r="V2" s="82"/>
      <c r="W2" s="83"/>
      <c r="X2" s="76" t="s">
        <v>71</v>
      </c>
      <c r="Y2" s="77"/>
      <c r="Z2" s="1"/>
      <c r="AA2" s="1"/>
    </row>
    <row r="3" spans="1:27" ht="106.5" customHeight="1">
      <c r="A3" s="6" t="s">
        <v>0</v>
      </c>
      <c r="B3" s="4" t="s">
        <v>58</v>
      </c>
      <c r="C3" s="4" t="s">
        <v>57</v>
      </c>
      <c r="D3" s="4" t="s">
        <v>61</v>
      </c>
      <c r="E3" s="4" t="s">
        <v>59</v>
      </c>
      <c r="F3" s="78"/>
      <c r="G3" s="5" t="s">
        <v>64</v>
      </c>
      <c r="H3" s="5" t="s">
        <v>85</v>
      </c>
      <c r="I3" s="4" t="s">
        <v>66</v>
      </c>
      <c r="J3" s="78"/>
      <c r="K3" s="78"/>
      <c r="L3" s="4" t="s">
        <v>49</v>
      </c>
      <c r="M3" s="4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49</v>
      </c>
      <c r="S3" s="4" t="s">
        <v>51</v>
      </c>
      <c r="T3" s="4" t="s">
        <v>52</v>
      </c>
      <c r="U3" s="4" t="s">
        <v>53</v>
      </c>
      <c r="V3" s="4" t="s">
        <v>54</v>
      </c>
      <c r="W3" s="4" t="s">
        <v>55</v>
      </c>
      <c r="X3" s="5" t="s">
        <v>72</v>
      </c>
      <c r="Y3" s="5" t="s">
        <v>73</v>
      </c>
      <c r="Z3" s="1"/>
      <c r="AA3" s="1"/>
    </row>
    <row r="4" spans="1:27" ht="18" customHeight="1">
      <c r="A4" s="27"/>
      <c r="B4" s="28"/>
      <c r="C4" s="28"/>
      <c r="D4" s="28"/>
      <c r="E4" s="28"/>
      <c r="F4" s="85" t="s">
        <v>90</v>
      </c>
      <c r="G4" s="85"/>
      <c r="H4" s="85"/>
      <c r="I4" s="86"/>
      <c r="J4" s="29">
        <f>AS30</f>
        <v>88.23529411764706</v>
      </c>
      <c r="K4" s="29">
        <f aca="true" t="shared" si="0" ref="K4:Y4">AT30</f>
        <v>100</v>
      </c>
      <c r="L4" s="29">
        <f t="shared" si="0"/>
        <v>100</v>
      </c>
      <c r="M4" s="29">
        <f t="shared" si="0"/>
        <v>100</v>
      </c>
      <c r="N4" s="29">
        <f t="shared" si="0"/>
        <v>100</v>
      </c>
      <c r="O4" s="29">
        <f t="shared" si="0"/>
        <v>100</v>
      </c>
      <c r="P4" s="29">
        <f t="shared" si="0"/>
        <v>94.11764705882354</v>
      </c>
      <c r="Q4" s="29">
        <f t="shared" si="0"/>
        <v>18.181818181818183</v>
      </c>
      <c r="R4" s="29">
        <f t="shared" si="0"/>
        <v>100</v>
      </c>
      <c r="S4" s="29">
        <f t="shared" si="0"/>
        <v>100</v>
      </c>
      <c r="T4" s="29">
        <f t="shared" si="0"/>
        <v>100</v>
      </c>
      <c r="U4" s="29">
        <f t="shared" si="0"/>
        <v>100</v>
      </c>
      <c r="V4" s="29">
        <f t="shared" si="0"/>
        <v>100</v>
      </c>
      <c r="W4" s="29">
        <f t="shared" si="0"/>
        <v>9.090909090909092</v>
      </c>
      <c r="X4" s="29">
        <f t="shared" si="0"/>
        <v>81.25</v>
      </c>
      <c r="Y4" s="29">
        <f t="shared" si="0"/>
        <v>0</v>
      </c>
      <c r="Z4" s="1"/>
      <c r="AA4" s="1"/>
    </row>
    <row r="5" spans="1:27" ht="13.5" customHeight="1">
      <c r="A5" s="7">
        <v>1</v>
      </c>
      <c r="B5" s="19" t="str">
        <f>1!K3</f>
        <v>43-49 лет</v>
      </c>
      <c r="C5" s="19" t="str">
        <f>1!L3</f>
        <v>26 и более лет</v>
      </c>
      <c r="D5" s="26" t="str">
        <f>1!M3</f>
        <v>Высшее профессиональное</v>
      </c>
      <c r="E5" s="19" t="str">
        <f>1!N3</f>
        <v>1 категория</v>
      </c>
      <c r="F5" s="26" t="str">
        <f>1!O3</f>
        <v>УМК «Школа 2010»</v>
      </c>
      <c r="G5" s="19" t="str">
        <f>1!P3</f>
        <v>чаще, чем раз в неделю</v>
      </c>
      <c r="H5" s="19" t="str">
        <f>1!Q3</f>
        <v>чаще, чем раз в неделю</v>
      </c>
      <c r="I5" s="19" t="str">
        <f>1!R3</f>
        <v>чаще, чем раз в неделю</v>
      </c>
      <c r="J5" s="19" t="str">
        <f>1!S3</f>
        <v>да</v>
      </c>
      <c r="K5" s="19" t="str">
        <f>1!T3</f>
        <v>да</v>
      </c>
      <c r="L5" s="19" t="str">
        <f>1!U3</f>
        <v>да</v>
      </c>
      <c r="M5" s="19" t="str">
        <f>1!V3</f>
        <v>да</v>
      </c>
      <c r="N5" s="19" t="str">
        <f>1!W3</f>
        <v>да</v>
      </c>
      <c r="O5" s="19" t="str">
        <f>1!X3</f>
        <v>да</v>
      </c>
      <c r="P5" s="19" t="str">
        <f>1!Y3</f>
        <v>да</v>
      </c>
      <c r="Q5" s="19">
        <f>1!Z3</f>
        <v>0</v>
      </c>
      <c r="R5" s="19" t="str">
        <f>1!AA3</f>
        <v>да</v>
      </c>
      <c r="S5" s="19" t="str">
        <f>1!AB3</f>
        <v>да</v>
      </c>
      <c r="T5" s="19" t="str">
        <f>1!AC3</f>
        <v>да</v>
      </c>
      <c r="U5" s="19" t="str">
        <f>1!AD3</f>
        <v>да</v>
      </c>
      <c r="V5" s="19" t="str">
        <f>1!AE3</f>
        <v>да</v>
      </c>
      <c r="W5" s="19">
        <f>1!AF3</f>
        <v>0</v>
      </c>
      <c r="X5" s="19" t="str">
        <f>1!AG3</f>
        <v>да</v>
      </c>
      <c r="Y5" s="19" t="str">
        <f>1!AH3</f>
        <v>С практическими занятиями</v>
      </c>
      <c r="Z5" s="1"/>
      <c r="AA5" s="1"/>
    </row>
    <row r="6" spans="1:27" ht="13.5" customHeight="1">
      <c r="A6" s="7">
        <v>2</v>
      </c>
      <c r="B6" s="19" t="str">
        <f>2!K3</f>
        <v>36-42 лет</v>
      </c>
      <c r="C6" s="19" t="str">
        <f>2!L3</f>
        <v>11-20 лет</v>
      </c>
      <c r="D6" s="26" t="str">
        <f>2!M3</f>
        <v>Высшее профессиональное</v>
      </c>
      <c r="E6" s="19" t="str">
        <f>2!N3</f>
        <v>2 категория</v>
      </c>
      <c r="F6" s="26" t="str">
        <f>2!O3</f>
        <v>УМК «Школа России»</v>
      </c>
      <c r="G6" s="19" t="str">
        <f>2!P3</f>
        <v>чаще, чем раз в неделю</v>
      </c>
      <c r="H6" s="19" t="str">
        <f>2!Q3</f>
        <v>чаще, чем раз в неделю</v>
      </c>
      <c r="I6" s="19" t="str">
        <f>2!R3</f>
        <v>чаще, чем раз в неделю</v>
      </c>
      <c r="J6" s="19" t="str">
        <f>2!S3</f>
        <v>да</v>
      </c>
      <c r="K6" s="19" t="str">
        <f>2!T3</f>
        <v>да</v>
      </c>
      <c r="L6" s="19" t="str">
        <f>2!U3</f>
        <v>да</v>
      </c>
      <c r="M6" s="19" t="str">
        <f>2!V3</f>
        <v>да</v>
      </c>
      <c r="N6" s="19" t="str">
        <f>2!W3</f>
        <v>да</v>
      </c>
      <c r="O6" s="19" t="str">
        <f>2!X3</f>
        <v>да</v>
      </c>
      <c r="P6" s="19" t="str">
        <f>2!Y3</f>
        <v>да</v>
      </c>
      <c r="Q6" s="19" t="str">
        <f>2!Z3</f>
        <v>нет</v>
      </c>
      <c r="R6" s="19" t="str">
        <f>2!AA3</f>
        <v>да</v>
      </c>
      <c r="S6" s="19" t="str">
        <f>2!AB3</f>
        <v>да</v>
      </c>
      <c r="T6" s="19" t="str">
        <f>2!AC3</f>
        <v>да</v>
      </c>
      <c r="U6" s="19" t="str">
        <f>2!AD3</f>
        <v>да</v>
      </c>
      <c r="V6" s="19" t="str">
        <f>2!AE3</f>
        <v>да</v>
      </c>
      <c r="W6" s="19" t="str">
        <f>2!AF3</f>
        <v>нет</v>
      </c>
      <c r="X6" s="19" t="str">
        <f>2!AG3</f>
        <v>да</v>
      </c>
      <c r="Y6" s="19" t="str">
        <f>2!AH3</f>
        <v>С практическими занятиями</v>
      </c>
      <c r="Z6" s="1"/>
      <c r="AA6" s="1"/>
    </row>
    <row r="7" spans="1:27" ht="12.75" customHeight="1">
      <c r="A7" s="7">
        <v>3</v>
      </c>
      <c r="B7" s="19" t="str">
        <f>3!K3</f>
        <v>43-49 лет</v>
      </c>
      <c r="C7" s="19" t="str">
        <f>3!L3</f>
        <v>26 и более лет</v>
      </c>
      <c r="D7" s="26" t="str">
        <f>3!M3</f>
        <v>Высшее профессиональное</v>
      </c>
      <c r="E7" s="19" t="str">
        <f>3!N3</f>
        <v>1 категория</v>
      </c>
      <c r="F7" s="26" t="str">
        <f>3!O3</f>
        <v>УМК «Школа 2010»</v>
      </c>
      <c r="G7" s="19" t="str">
        <f>3!P3</f>
        <v>чаще, чем раз в неделю</v>
      </c>
      <c r="H7" s="19" t="str">
        <f>3!Q3</f>
        <v>чаще, чем раз в неделю</v>
      </c>
      <c r="I7" s="19" t="str">
        <f>3!R3</f>
        <v>чаще, чем раз в неделю</v>
      </c>
      <c r="J7" s="19" t="str">
        <f>3!S3</f>
        <v>да</v>
      </c>
      <c r="K7" s="19">
        <f>3!T3</f>
        <v>0</v>
      </c>
      <c r="L7" s="19" t="str">
        <f>3!U3</f>
        <v>да</v>
      </c>
      <c r="M7" s="19" t="str">
        <f>3!V3</f>
        <v>да</v>
      </c>
      <c r="N7" s="19" t="str">
        <f>3!W3</f>
        <v>да</v>
      </c>
      <c r="O7" s="19" t="str">
        <f>3!X3</f>
        <v>да</v>
      </c>
      <c r="P7" s="19" t="str">
        <f>3!Y3</f>
        <v>да</v>
      </c>
      <c r="Q7" s="19">
        <f>3!Z3</f>
        <v>0</v>
      </c>
      <c r="R7" s="19" t="str">
        <f>3!AA3</f>
        <v>да</v>
      </c>
      <c r="S7" s="19" t="str">
        <f>3!AB3</f>
        <v>да</v>
      </c>
      <c r="T7" s="19" t="str">
        <f>3!AC3</f>
        <v>да</v>
      </c>
      <c r="U7" s="19" t="str">
        <f>3!AD3</f>
        <v>да</v>
      </c>
      <c r="V7" s="19" t="str">
        <f>3!AE3</f>
        <v>да</v>
      </c>
      <c r="W7" s="19">
        <f>3!AF3</f>
        <v>0</v>
      </c>
      <c r="X7" s="19" t="str">
        <f>3!AG3</f>
        <v>да</v>
      </c>
      <c r="Y7" s="19" t="str">
        <f>3!AH3</f>
        <v>С практическими занятиями</v>
      </c>
      <c r="Z7" s="1"/>
      <c r="AA7" s="1"/>
    </row>
    <row r="8" spans="1:27" ht="13.5" customHeight="1">
      <c r="A8" s="7">
        <v>4</v>
      </c>
      <c r="B8" s="19" t="str">
        <f>4!K3</f>
        <v>до 28 лет</v>
      </c>
      <c r="C8" s="19" t="str">
        <f>4!L3</f>
        <v>до 5 лет</v>
      </c>
      <c r="D8" s="26" t="str">
        <f>4!M3</f>
        <v>Высшее профессиональное</v>
      </c>
      <c r="E8" s="19" t="str">
        <f>4!N3</f>
        <v>1 категория</v>
      </c>
      <c r="F8" s="26" t="str">
        <f>4!O3</f>
        <v>УМК «Школа 2010»</v>
      </c>
      <c r="G8" s="19" t="str">
        <f>4!P3</f>
        <v>чаще, чем раз в неделю</v>
      </c>
      <c r="H8" s="19" t="str">
        <f>4!Q3</f>
        <v>чаще, чем раз в неделю</v>
      </c>
      <c r="I8" s="19" t="str">
        <f>4!R3</f>
        <v>чаще, чем раз в неделю</v>
      </c>
      <c r="J8" s="19" t="str">
        <f>4!S3</f>
        <v>да</v>
      </c>
      <c r="K8" s="19" t="str">
        <f>4!T3</f>
        <v>да</v>
      </c>
      <c r="L8" s="19" t="str">
        <f>4!U3</f>
        <v>да</v>
      </c>
      <c r="M8" s="19" t="str">
        <f>4!V3</f>
        <v>да</v>
      </c>
      <c r="N8" s="19" t="str">
        <f>4!W3</f>
        <v>да</v>
      </c>
      <c r="O8" s="19" t="str">
        <f>4!X3</f>
        <v>да</v>
      </c>
      <c r="P8" s="19" t="str">
        <f>4!Y3</f>
        <v>да</v>
      </c>
      <c r="Q8" s="19" t="str">
        <f>4!Z3</f>
        <v>нет</v>
      </c>
      <c r="R8" s="19" t="str">
        <f>4!AA3</f>
        <v>да</v>
      </c>
      <c r="S8" s="19" t="str">
        <f>4!AB3</f>
        <v>да</v>
      </c>
      <c r="T8" s="19" t="str">
        <f>4!AC3</f>
        <v>да</v>
      </c>
      <c r="U8" s="19" t="str">
        <f>4!AD3</f>
        <v>да</v>
      </c>
      <c r="V8" s="19" t="str">
        <f>4!AE3</f>
        <v>да</v>
      </c>
      <c r="W8" s="19" t="str">
        <f>4!AF3</f>
        <v>нет</v>
      </c>
      <c r="X8" s="19" t="str">
        <f>4!AG3</f>
        <v>да</v>
      </c>
      <c r="Y8" s="19" t="str">
        <f>4!AH3</f>
        <v>С практическими занятиями</v>
      </c>
      <c r="Z8" s="1"/>
      <c r="AA8" s="1"/>
    </row>
    <row r="9" spans="1:27" ht="11.25" customHeight="1">
      <c r="A9" s="7">
        <v>5</v>
      </c>
      <c r="B9" s="19" t="str">
        <f>5!K3</f>
        <v>36-42 лет</v>
      </c>
      <c r="C9" s="19" t="str">
        <f>5!L3</f>
        <v>21-25 лет</v>
      </c>
      <c r="D9" s="26" t="str">
        <f>5!M3</f>
        <v>Высшее профессиональное</v>
      </c>
      <c r="E9" s="19" t="str">
        <f>5!N3</f>
        <v>2 категория</v>
      </c>
      <c r="F9" s="26" t="str">
        <f>5!O3</f>
        <v>УМК «Школа 2010»</v>
      </c>
      <c r="G9" s="19" t="str">
        <f>5!P3</f>
        <v>чаще, чем раз в неделю</v>
      </c>
      <c r="H9" s="19" t="str">
        <f>5!Q3</f>
        <v>чаще, чем раз в неделю</v>
      </c>
      <c r="I9" s="19" t="str">
        <f>5!R3</f>
        <v>чаще, чем раз в неделю</v>
      </c>
      <c r="J9" s="19" t="str">
        <f>5!S3</f>
        <v>да</v>
      </c>
      <c r="K9" s="19" t="str">
        <f>5!T3</f>
        <v>да</v>
      </c>
      <c r="L9" s="19" t="str">
        <f>5!U3</f>
        <v>да</v>
      </c>
      <c r="M9" s="19" t="str">
        <f>5!V3</f>
        <v>да</v>
      </c>
      <c r="N9" s="19" t="str">
        <f>5!W3</f>
        <v>да</v>
      </c>
      <c r="O9" s="19" t="str">
        <f>5!X3</f>
        <v>да</v>
      </c>
      <c r="P9" s="19" t="str">
        <f>5!Y3</f>
        <v>да</v>
      </c>
      <c r="Q9" s="19">
        <f>5!Z3</f>
        <v>0</v>
      </c>
      <c r="R9" s="19" t="str">
        <f>5!AA3</f>
        <v>да</v>
      </c>
      <c r="S9" s="19" t="str">
        <f>5!AB3</f>
        <v>да</v>
      </c>
      <c r="T9" s="19" t="str">
        <f>5!AC3</f>
        <v>да</v>
      </c>
      <c r="U9" s="19" t="str">
        <f>5!AD3</f>
        <v>да</v>
      </c>
      <c r="V9" s="19" t="str">
        <f>5!AE3</f>
        <v>да</v>
      </c>
      <c r="W9" s="19">
        <f>5!AF3</f>
        <v>0</v>
      </c>
      <c r="X9" s="19" t="str">
        <f>5!AG3</f>
        <v>нет</v>
      </c>
      <c r="Y9" s="19" t="str">
        <f>5!AH3</f>
        <v>С практическими занятиями</v>
      </c>
      <c r="Z9" s="1"/>
      <c r="AA9" s="1"/>
    </row>
    <row r="10" spans="1:27" ht="51">
      <c r="A10" s="7">
        <v>6</v>
      </c>
      <c r="B10" s="19" t="str">
        <f>6!K3</f>
        <v>36-42 лет</v>
      </c>
      <c r="C10" s="19" t="str">
        <f>6!L3</f>
        <v>11-20 лет</v>
      </c>
      <c r="D10" s="26" t="str">
        <f>6!M3</f>
        <v>Высшее профессиональное</v>
      </c>
      <c r="E10" s="19" t="str">
        <f>6!N3</f>
        <v>высшая категория</v>
      </c>
      <c r="F10" s="26" t="str">
        <f>6!O3</f>
        <v>УМК «Школа 2010»</v>
      </c>
      <c r="G10" s="19" t="str">
        <f>6!P3</f>
        <v>чаще, чем раз в неделю</v>
      </c>
      <c r="H10" s="19" t="str">
        <f>6!Q3</f>
        <v>чаще, чем раз в неделю</v>
      </c>
      <c r="I10" s="19" t="str">
        <f>6!R3</f>
        <v>чаще, чем раз в неделю</v>
      </c>
      <c r="J10" s="19" t="str">
        <f>6!S3</f>
        <v>да</v>
      </c>
      <c r="K10" s="19" t="str">
        <f>6!T3</f>
        <v>да</v>
      </c>
      <c r="L10" s="19" t="str">
        <f>6!U3</f>
        <v>да</v>
      </c>
      <c r="M10" s="19" t="str">
        <f>6!V3</f>
        <v>да</v>
      </c>
      <c r="N10" s="19" t="str">
        <f>6!W3</f>
        <v>да</v>
      </c>
      <c r="O10" s="19" t="str">
        <f>6!X3</f>
        <v>да</v>
      </c>
      <c r="P10" s="19" t="str">
        <f>6!Y3</f>
        <v>да</v>
      </c>
      <c r="Q10" s="19">
        <f>6!Z3</f>
        <v>0</v>
      </c>
      <c r="R10" s="19" t="str">
        <f>6!AA3</f>
        <v>да</v>
      </c>
      <c r="S10" s="19" t="str">
        <f>6!AB3</f>
        <v>да</v>
      </c>
      <c r="T10" s="19" t="str">
        <f>6!AC3</f>
        <v>да</v>
      </c>
      <c r="U10" s="19" t="str">
        <f>6!AD3</f>
        <v>да</v>
      </c>
      <c r="V10" s="19" t="str">
        <f>6!AE3</f>
        <v>да</v>
      </c>
      <c r="W10" s="19">
        <f>6!AF3</f>
        <v>0</v>
      </c>
      <c r="X10" s="19" t="str">
        <f>6!AG3</f>
        <v>да</v>
      </c>
      <c r="Y10" s="19" t="str">
        <f>6!AH3</f>
        <v>С практическими занятиями</v>
      </c>
      <c r="Z10" s="1"/>
      <c r="AA10" s="1"/>
    </row>
    <row r="11" spans="1:27" ht="11.25" customHeight="1">
      <c r="A11" s="7">
        <v>7</v>
      </c>
      <c r="B11" s="19" t="str">
        <f>7!K3</f>
        <v>36-42 лет</v>
      </c>
      <c r="C11" s="19" t="str">
        <f>7!L3</f>
        <v>11-20 лет</v>
      </c>
      <c r="D11" s="26" t="str">
        <f>7!M3</f>
        <v>Высшее профессиональное</v>
      </c>
      <c r="E11" s="19" t="str">
        <f>7!N3</f>
        <v>нет категории</v>
      </c>
      <c r="F11" s="26" t="str">
        <f>7!O3</f>
        <v>УМК «Школа 2010»</v>
      </c>
      <c r="G11" s="19" t="str">
        <f>7!P3</f>
        <v>чаще, чем раз в неделю</v>
      </c>
      <c r="H11" s="19" t="str">
        <f>7!Q3</f>
        <v>чаще, чем раз в неделю</v>
      </c>
      <c r="I11" s="19" t="str">
        <f>7!R3</f>
        <v>чаще, чем раз в неделю</v>
      </c>
      <c r="J11" s="19" t="str">
        <f>7!S3</f>
        <v>да</v>
      </c>
      <c r="K11" s="19" t="str">
        <f>7!T3</f>
        <v>да</v>
      </c>
      <c r="L11" s="19" t="str">
        <f>7!U3</f>
        <v>да</v>
      </c>
      <c r="M11" s="19" t="str">
        <f>7!V3</f>
        <v>да</v>
      </c>
      <c r="N11" s="19" t="str">
        <f>7!W3</f>
        <v>да</v>
      </c>
      <c r="O11" s="19" t="str">
        <f>7!X3</f>
        <v>да</v>
      </c>
      <c r="P11" s="19" t="str">
        <f>7!Y3</f>
        <v>нет</v>
      </c>
      <c r="Q11" s="19">
        <f>7!Z3</f>
        <v>0</v>
      </c>
      <c r="R11" s="19" t="str">
        <f>7!AA3</f>
        <v>да</v>
      </c>
      <c r="S11" s="19" t="str">
        <f>7!AB3</f>
        <v>да</v>
      </c>
      <c r="T11" s="19" t="str">
        <f>7!AC3</f>
        <v>да</v>
      </c>
      <c r="U11" s="19" t="str">
        <f>7!AD3</f>
        <v>да</v>
      </c>
      <c r="V11" s="19" t="str">
        <f>7!AE3</f>
        <v>да</v>
      </c>
      <c r="W11" s="19">
        <f>7!AF3</f>
        <v>0</v>
      </c>
      <c r="X11" s="19">
        <f>7!AG3</f>
        <v>0</v>
      </c>
      <c r="Y11" s="19">
        <f>7!AH3</f>
        <v>0</v>
      </c>
      <c r="Z11" s="1"/>
      <c r="AA11" s="1"/>
    </row>
    <row r="12" spans="1:27" ht="51">
      <c r="A12" s="7">
        <v>8</v>
      </c>
      <c r="B12" s="19" t="str">
        <f>8!K3</f>
        <v>29-35 лет</v>
      </c>
      <c r="C12" s="19" t="str">
        <f>8!L3</f>
        <v>11-20 лет</v>
      </c>
      <c r="D12" s="26" t="str">
        <f>8!M3</f>
        <v>Высшее профессиональное</v>
      </c>
      <c r="E12" s="19" t="str">
        <f>8!N3</f>
        <v>2 категория</v>
      </c>
      <c r="F12" s="26" t="str">
        <f>8!O3</f>
        <v>УМК «Школа 2010»</v>
      </c>
      <c r="G12" s="19" t="str">
        <f>8!P3</f>
        <v>чаще, чем раз в неделю</v>
      </c>
      <c r="H12" s="19" t="str">
        <f>8!Q3</f>
        <v>чаще, чем раз в неделю</v>
      </c>
      <c r="I12" s="19" t="str">
        <f>8!R3</f>
        <v>реже</v>
      </c>
      <c r="J12" s="19" t="str">
        <f>8!S3</f>
        <v>да</v>
      </c>
      <c r="K12" s="19">
        <f>8!T3</f>
        <v>0</v>
      </c>
      <c r="L12" s="19" t="str">
        <f>8!U3</f>
        <v>да</v>
      </c>
      <c r="M12" s="19" t="str">
        <f>8!V3</f>
        <v>да</v>
      </c>
      <c r="N12" s="19" t="str">
        <f>8!W3</f>
        <v>да</v>
      </c>
      <c r="O12" s="19" t="str">
        <f>8!X3</f>
        <v>да</v>
      </c>
      <c r="P12" s="19" t="str">
        <f>8!Y3</f>
        <v>да</v>
      </c>
      <c r="Q12" s="19">
        <f>8!Z3</f>
        <v>0</v>
      </c>
      <c r="R12" s="19" t="str">
        <f>8!AA3</f>
        <v>да</v>
      </c>
      <c r="S12" s="19">
        <f>8!AB3</f>
        <v>0</v>
      </c>
      <c r="T12" s="19" t="str">
        <f>8!AC3</f>
        <v>да</v>
      </c>
      <c r="U12" s="19" t="str">
        <f>8!AD3</f>
        <v>да</v>
      </c>
      <c r="V12" s="19" t="str">
        <f>8!AE3</f>
        <v>да</v>
      </c>
      <c r="W12" s="19">
        <f>8!AF3</f>
        <v>0</v>
      </c>
      <c r="X12" s="19" t="str">
        <f>8!AG3</f>
        <v>да</v>
      </c>
      <c r="Y12" s="19" t="str">
        <f>8!AH3</f>
        <v>С практическими занятиями</v>
      </c>
      <c r="Z12" s="1"/>
      <c r="AA12" s="1"/>
    </row>
    <row r="13" spans="1:27" ht="38.25">
      <c r="A13" s="7">
        <v>9</v>
      </c>
      <c r="B13" s="19" t="str">
        <f>9!K3</f>
        <v>43-49 лет</v>
      </c>
      <c r="C13" s="19" t="str">
        <f>9!L3</f>
        <v>26 и более лет</v>
      </c>
      <c r="D13" s="26" t="str">
        <f>9!M3</f>
        <v>Высшее профессиональное</v>
      </c>
      <c r="E13" s="19" t="str">
        <f>9!N3</f>
        <v>1 категория</v>
      </c>
      <c r="F13" s="26" t="str">
        <f>9!O3</f>
        <v>УМК «Школа 2010»</v>
      </c>
      <c r="G13" s="19" t="str">
        <f>9!P3</f>
        <v>чаще, чем раз в неделю</v>
      </c>
      <c r="H13" s="19" t="str">
        <f>9!Q3</f>
        <v>чаще, чем раз в неделю</v>
      </c>
      <c r="I13" s="19" t="str">
        <f>9!R3</f>
        <v>чаще, чем раз в неделю</v>
      </c>
      <c r="J13" s="19" t="str">
        <f>9!S3</f>
        <v>нет</v>
      </c>
      <c r="K13" s="19" t="str">
        <f>9!T3</f>
        <v>да</v>
      </c>
      <c r="L13" s="19" t="str">
        <f>9!U3</f>
        <v>да</v>
      </c>
      <c r="M13" s="19" t="str">
        <f>9!V3</f>
        <v>да</v>
      </c>
      <c r="N13" s="19" t="str">
        <f>9!W3</f>
        <v>да</v>
      </c>
      <c r="O13" s="19" t="str">
        <f>9!X3</f>
        <v>да</v>
      </c>
      <c r="P13" s="19" t="str">
        <f>9!Y3</f>
        <v>да</v>
      </c>
      <c r="Q13" s="19" t="str">
        <f>9!Z3</f>
        <v>нет</v>
      </c>
      <c r="R13" s="19" t="str">
        <f>9!AA3</f>
        <v>да</v>
      </c>
      <c r="S13" s="19" t="str">
        <f>9!AB3</f>
        <v>да</v>
      </c>
      <c r="T13" s="19" t="str">
        <f>9!AC3</f>
        <v>да</v>
      </c>
      <c r="U13" s="19" t="str">
        <f>9!AD3</f>
        <v>да</v>
      </c>
      <c r="V13" s="19" t="str">
        <f>9!AE3</f>
        <v>да</v>
      </c>
      <c r="W13" s="19" t="str">
        <f>9!AF3</f>
        <v>нет</v>
      </c>
      <c r="X13" s="19" t="str">
        <f>9!AG3</f>
        <v>нет</v>
      </c>
      <c r="Y13" s="19" t="str">
        <f>9!AH3</f>
        <v>Без практических занятий </v>
      </c>
      <c r="Z13" s="1"/>
      <c r="AA13" s="1"/>
    </row>
    <row r="14" spans="1:27" ht="51">
      <c r="A14" s="7">
        <v>10</v>
      </c>
      <c r="B14" s="19" t="str">
        <f>'10'!K3</f>
        <v>43-49 лет</v>
      </c>
      <c r="C14" s="19" t="str">
        <f>'10'!L3</f>
        <v>21-25 лет</v>
      </c>
      <c r="D14" s="26" t="str">
        <f>'10'!M3</f>
        <v>Высшее профессиональное</v>
      </c>
      <c r="E14" s="19" t="str">
        <f>'10'!N3</f>
        <v>1 категория</v>
      </c>
      <c r="F14" s="26" t="str">
        <f>'10'!O3</f>
        <v>УМК «Школа 2010»</v>
      </c>
      <c r="G14" s="19" t="str">
        <f>'10'!P3</f>
        <v>чаще, чем раз в неделю</v>
      </c>
      <c r="H14" s="19" t="str">
        <f>'10'!Q3</f>
        <v>чаще, чем раз в неделю</v>
      </c>
      <c r="I14" s="19" t="str">
        <f>'10'!R3</f>
        <v>чаще, чем раз в неделю</v>
      </c>
      <c r="J14" s="19" t="str">
        <f>'10'!S3</f>
        <v>нет</v>
      </c>
      <c r="K14" s="19" t="str">
        <f>'10'!T3</f>
        <v>да</v>
      </c>
      <c r="L14" s="19" t="str">
        <f>'10'!U3</f>
        <v>да</v>
      </c>
      <c r="M14" s="19" t="str">
        <f>'10'!V3</f>
        <v>да</v>
      </c>
      <c r="N14" s="19" t="str">
        <f>'10'!W3</f>
        <v>да</v>
      </c>
      <c r="O14" s="19" t="str">
        <f>'10'!X3</f>
        <v>да</v>
      </c>
      <c r="P14" s="19" t="str">
        <f>'10'!Y3</f>
        <v>да</v>
      </c>
      <c r="Q14" s="19" t="str">
        <f>'10'!Z3</f>
        <v>нет</v>
      </c>
      <c r="R14" s="19" t="str">
        <f>'10'!AA3</f>
        <v>да</v>
      </c>
      <c r="S14" s="19" t="str">
        <f>'10'!AB3</f>
        <v>да</v>
      </c>
      <c r="T14" s="19" t="str">
        <f>'10'!AC3</f>
        <v>да</v>
      </c>
      <c r="U14" s="19" t="str">
        <f>'10'!AD3</f>
        <v>да</v>
      </c>
      <c r="V14" s="19" t="str">
        <f>'10'!AE3</f>
        <v>да</v>
      </c>
      <c r="W14" s="19" t="str">
        <f>'10'!AF3</f>
        <v>нет</v>
      </c>
      <c r="X14" s="19" t="str">
        <f>'10'!AG3</f>
        <v>да</v>
      </c>
      <c r="Y14" s="19" t="str">
        <f>'10'!AH3</f>
        <v>С практическими занятиями</v>
      </c>
      <c r="Z14" s="1"/>
      <c r="AA14" s="1"/>
    </row>
    <row r="15" spans="1:27" ht="51">
      <c r="A15" s="7">
        <v>11</v>
      </c>
      <c r="B15" s="19" t="str">
        <f>'11'!K3</f>
        <v>до 28 лет</v>
      </c>
      <c r="C15" s="19" t="str">
        <f>'11'!L3</f>
        <v>до 5 лет</v>
      </c>
      <c r="D15" s="26" t="str">
        <f>'11'!M3</f>
        <v>Высшее профессиональное</v>
      </c>
      <c r="E15" s="19" t="str">
        <f>'11'!N3</f>
        <v>нет категории</v>
      </c>
      <c r="F15" s="26" t="str">
        <f>'11'!O3</f>
        <v>УМК «Школа 2010»</v>
      </c>
      <c r="G15" s="19" t="str">
        <f>'11'!P3</f>
        <v>чаще, чем раз в неделю</v>
      </c>
      <c r="H15" s="19" t="str">
        <f>'11'!Q3</f>
        <v>чаще, чем раз в неделю</v>
      </c>
      <c r="I15" s="19" t="str">
        <f>'11'!R3</f>
        <v>чаще, чем раз в неделю</v>
      </c>
      <c r="J15" s="19" t="str">
        <f>'11'!S3</f>
        <v>да</v>
      </c>
      <c r="K15" s="19" t="str">
        <f>'11'!T3</f>
        <v>да</v>
      </c>
      <c r="L15" s="19" t="str">
        <f>'11'!U3</f>
        <v>да</v>
      </c>
      <c r="M15" s="19" t="str">
        <f>'11'!V3</f>
        <v>да</v>
      </c>
      <c r="N15" s="19" t="str">
        <f>'11'!W3</f>
        <v>да</v>
      </c>
      <c r="O15" s="19" t="str">
        <f>'11'!X3</f>
        <v>да</v>
      </c>
      <c r="P15" s="19" t="str">
        <f>'11'!Y3</f>
        <v>да</v>
      </c>
      <c r="Q15" s="19" t="str">
        <f>'11'!Z3</f>
        <v>нет</v>
      </c>
      <c r="R15" s="19" t="str">
        <f>'11'!AA3</f>
        <v>да</v>
      </c>
      <c r="S15" s="19" t="str">
        <f>'11'!AB3</f>
        <v>да</v>
      </c>
      <c r="T15" s="19" t="str">
        <f>'11'!AC3</f>
        <v>да</v>
      </c>
      <c r="U15" s="19" t="str">
        <f>'11'!AD3</f>
        <v>да</v>
      </c>
      <c r="V15" s="19" t="str">
        <f>'11'!AE3</f>
        <v>да</v>
      </c>
      <c r="W15" s="19" t="str">
        <f>'11'!AF3</f>
        <v>да</v>
      </c>
      <c r="X15" s="19" t="str">
        <f>'11'!AG3</f>
        <v>нет</v>
      </c>
      <c r="Y15" s="19" t="str">
        <f>'11'!AH3</f>
        <v>С практическими занятиями</v>
      </c>
      <c r="Z15" s="1"/>
      <c r="AA15" s="1"/>
    </row>
    <row r="16" spans="1:27" ht="51">
      <c r="A16" s="7">
        <v>12</v>
      </c>
      <c r="B16" s="19" t="str">
        <f>'12'!K3</f>
        <v>до 28 лет</v>
      </c>
      <c r="C16" s="19" t="str">
        <f>'12'!L3</f>
        <v>6-10 лет</v>
      </c>
      <c r="D16" s="26" t="str">
        <f>'12'!M3</f>
        <v>Высшее профессиональное</v>
      </c>
      <c r="E16" s="19" t="str">
        <f>'12'!N3</f>
        <v>2 категория</v>
      </c>
      <c r="F16" s="26" t="str">
        <f>'12'!O3</f>
        <v>УМК «Школа 2010»</v>
      </c>
      <c r="G16" s="19" t="str">
        <f>'12'!P3</f>
        <v>чаще, чем раз в неделю</v>
      </c>
      <c r="H16" s="19" t="str">
        <f>'12'!Q3</f>
        <v>чаще, чем раз в неделю</v>
      </c>
      <c r="I16" s="19" t="str">
        <f>'12'!R3</f>
        <v>раз в неделю</v>
      </c>
      <c r="J16" s="19" t="str">
        <f>'12'!S3</f>
        <v>да</v>
      </c>
      <c r="K16" s="19" t="str">
        <f>'12'!T3</f>
        <v>да</v>
      </c>
      <c r="L16" s="19" t="str">
        <f>'12'!U3</f>
        <v>да</v>
      </c>
      <c r="M16" s="19" t="str">
        <f>'12'!V3</f>
        <v>да</v>
      </c>
      <c r="N16" s="19" t="str">
        <f>'12'!W3</f>
        <v>да</v>
      </c>
      <c r="O16" s="19" t="str">
        <f>'12'!X3</f>
        <v>да</v>
      </c>
      <c r="P16" s="19" t="str">
        <f>'12'!Y3</f>
        <v>да</v>
      </c>
      <c r="Q16" s="19" t="str">
        <f>'12'!Z3</f>
        <v>да</v>
      </c>
      <c r="R16" s="19" t="str">
        <f>'12'!AA3</f>
        <v>да</v>
      </c>
      <c r="S16" s="19" t="str">
        <f>'12'!AB3</f>
        <v>да</v>
      </c>
      <c r="T16" s="19" t="str">
        <f>'12'!AC3</f>
        <v>да</v>
      </c>
      <c r="U16" s="19" t="str">
        <f>'12'!AD3</f>
        <v>да</v>
      </c>
      <c r="V16" s="19" t="str">
        <f>'12'!AE3</f>
        <v>да</v>
      </c>
      <c r="W16" s="19" t="str">
        <f>'12'!AF3</f>
        <v>нет</v>
      </c>
      <c r="X16" s="19" t="str">
        <f>'12'!AG3</f>
        <v>да</v>
      </c>
      <c r="Y16" s="19" t="str">
        <f>'12'!AH3</f>
        <v>С практическими занятиями</v>
      </c>
      <c r="Z16" s="1"/>
      <c r="AA16" s="1"/>
    </row>
    <row r="17" spans="1:27" ht="51">
      <c r="A17" s="7">
        <v>13</v>
      </c>
      <c r="B17" s="19" t="str">
        <f>'13'!K3</f>
        <v>36-42 лет</v>
      </c>
      <c r="C17" s="19" t="str">
        <f>'13'!L3</f>
        <v>11-20 лет</v>
      </c>
      <c r="D17" s="26" t="str">
        <f>'13'!M3</f>
        <v>Высшее профессиональное</v>
      </c>
      <c r="E17" s="19" t="str">
        <f>'13'!N3</f>
        <v>1 категория</v>
      </c>
      <c r="F17" s="26" t="str">
        <f>'13'!O3</f>
        <v>УМК «Школа 2010»</v>
      </c>
      <c r="G17" s="19" t="str">
        <f>'13'!P3</f>
        <v>чаще, чем раз в неделю</v>
      </c>
      <c r="H17" s="19" t="str">
        <f>'13'!Q3</f>
        <v>чаще, чем раз в неделю</v>
      </c>
      <c r="I17" s="19" t="str">
        <f>'13'!R3</f>
        <v>чаще, чем раз в неделю</v>
      </c>
      <c r="J17" s="19" t="str">
        <f>'13'!S3</f>
        <v>да</v>
      </c>
      <c r="K17" s="19" t="str">
        <f>'13'!T3</f>
        <v>да</v>
      </c>
      <c r="L17" s="19" t="str">
        <f>'13'!U3</f>
        <v>да</v>
      </c>
      <c r="M17" s="19" t="str">
        <f>'13'!V3</f>
        <v>да</v>
      </c>
      <c r="N17" s="19" t="str">
        <f>'13'!W3</f>
        <v>да</v>
      </c>
      <c r="O17" s="19" t="str">
        <f>'13'!X3</f>
        <v>да</v>
      </c>
      <c r="P17" s="19" t="str">
        <f>'13'!Y3</f>
        <v>да</v>
      </c>
      <c r="Q17" s="19" t="str">
        <f>'13'!Z3</f>
        <v>нет</v>
      </c>
      <c r="R17" s="19" t="str">
        <f>'13'!AA3</f>
        <v>да</v>
      </c>
      <c r="S17" s="19" t="str">
        <f>'13'!AB3</f>
        <v>да</v>
      </c>
      <c r="T17" s="19" t="str">
        <f>'13'!AC3</f>
        <v>да</v>
      </c>
      <c r="U17" s="19" t="str">
        <f>'13'!AD3</f>
        <v>да</v>
      </c>
      <c r="V17" s="19" t="str">
        <f>'13'!AE3</f>
        <v>да</v>
      </c>
      <c r="W17" s="19" t="str">
        <f>'13'!AF3</f>
        <v>нет</v>
      </c>
      <c r="X17" s="19" t="str">
        <f>'13'!AG3</f>
        <v>да</v>
      </c>
      <c r="Y17" s="19" t="str">
        <f>'13'!AH3</f>
        <v>С практическими занятиями</v>
      </c>
      <c r="Z17" s="1"/>
      <c r="AA17" s="1"/>
    </row>
    <row r="18" spans="1:27" ht="12.75">
      <c r="A18" s="7">
        <v>14</v>
      </c>
      <c r="B18" s="19" t="str">
        <f>'14'!K3</f>
        <v>29-35 лет</v>
      </c>
      <c r="C18" s="19" t="str">
        <f>'14'!L3</f>
        <v>11-20 лет</v>
      </c>
      <c r="D18" s="26" t="str">
        <f>'14'!M3</f>
        <v>Высшее профессиональное</v>
      </c>
      <c r="E18" s="19" t="str">
        <f>'14'!N3</f>
        <v>1 категория</v>
      </c>
      <c r="F18" s="26" t="str">
        <f>'14'!O3</f>
        <v>УМК «Школа 2010»</v>
      </c>
      <c r="G18" s="19" t="str">
        <f>'14'!P3</f>
        <v>чаще, чем раз в неделю</v>
      </c>
      <c r="H18" s="19" t="str">
        <f>'14'!Q3</f>
        <v>чаще, чем раз в неделю</v>
      </c>
      <c r="I18" s="19" t="str">
        <f>'14'!R3</f>
        <v>чаще, чем раз в неделю</v>
      </c>
      <c r="J18" s="19" t="str">
        <f>'14'!S3</f>
        <v>да</v>
      </c>
      <c r="K18" s="19" t="str">
        <f>'14'!T3</f>
        <v>да</v>
      </c>
      <c r="L18" s="19" t="str">
        <f>'14'!U3</f>
        <v>да</v>
      </c>
      <c r="M18" s="19" t="str">
        <f>'14'!V3</f>
        <v>да</v>
      </c>
      <c r="N18" s="19" t="str">
        <f>'14'!W3</f>
        <v>да</v>
      </c>
      <c r="O18" s="19" t="str">
        <f>'14'!X3</f>
        <v>да</v>
      </c>
      <c r="P18" s="19" t="str">
        <f>'14'!Y3</f>
        <v>да</v>
      </c>
      <c r="Q18" s="19" t="str">
        <f>'14'!Z3</f>
        <v>нет</v>
      </c>
      <c r="R18" s="19" t="str">
        <f>'14'!AA3</f>
        <v>да</v>
      </c>
      <c r="S18" s="19" t="str">
        <f>'14'!AB3</f>
        <v>да</v>
      </c>
      <c r="T18" s="19" t="str">
        <f>'14'!AC3</f>
        <v>да</v>
      </c>
      <c r="U18" s="19" t="str">
        <f>'14'!AD3</f>
        <v>да</v>
      </c>
      <c r="V18" s="19" t="str">
        <f>'14'!AE3</f>
        <v>да</v>
      </c>
      <c r="W18" s="19" t="str">
        <f>'14'!AF3</f>
        <v>нет</v>
      </c>
      <c r="X18" s="19" t="str">
        <f>'14'!AG3</f>
        <v>да</v>
      </c>
      <c r="Y18" s="19" t="str">
        <f>'14'!AH3</f>
        <v>С практическими занятиями</v>
      </c>
      <c r="Z18" s="1"/>
      <c r="AA18" s="1"/>
    </row>
    <row r="19" spans="1:27" ht="12.75">
      <c r="A19" s="7">
        <v>15</v>
      </c>
      <c r="B19" s="19" t="str">
        <f>'15'!K3</f>
        <v>36-42 лет</v>
      </c>
      <c r="C19" s="19" t="str">
        <f>'15'!L3</f>
        <v>11-20 лет</v>
      </c>
      <c r="D19" s="26" t="str">
        <f>'15'!M3</f>
        <v>Высшее профессиональное</v>
      </c>
      <c r="E19" s="19" t="str">
        <f>'15'!N3</f>
        <v>1 категория</v>
      </c>
      <c r="F19" s="26" t="str">
        <f>'15'!O3</f>
        <v>УМК «Школа 2010»</v>
      </c>
      <c r="G19" s="19" t="str">
        <f>'15'!P3</f>
        <v>чаще, чем раз в неделю</v>
      </c>
      <c r="H19" s="19" t="str">
        <f>'15'!Q3</f>
        <v>чаще, чем раз в неделю</v>
      </c>
      <c r="I19" s="19" t="str">
        <f>'15'!R3</f>
        <v>чаще, чем раз в неделю</v>
      </c>
      <c r="J19" s="19" t="str">
        <f>'15'!S3</f>
        <v>да</v>
      </c>
      <c r="K19" s="19" t="str">
        <f>'15'!T3</f>
        <v>да</v>
      </c>
      <c r="L19" s="19" t="str">
        <f>'15'!U3</f>
        <v>да</v>
      </c>
      <c r="M19" s="19" t="str">
        <f>'15'!V3</f>
        <v>да</v>
      </c>
      <c r="N19" s="19" t="str">
        <f>'15'!W3</f>
        <v>да</v>
      </c>
      <c r="O19" s="19" t="str">
        <f>'15'!X3</f>
        <v>да</v>
      </c>
      <c r="P19" s="19" t="str">
        <f>'15'!Y3</f>
        <v>да</v>
      </c>
      <c r="Q19" s="19" t="str">
        <f>'15'!Z3</f>
        <v>нет</v>
      </c>
      <c r="R19" s="19" t="str">
        <f>'15'!AA3</f>
        <v>да</v>
      </c>
      <c r="S19" s="19" t="str">
        <f>'15'!AB3</f>
        <v>да</v>
      </c>
      <c r="T19" s="19" t="str">
        <f>'15'!AC3</f>
        <v>да</v>
      </c>
      <c r="U19" s="19" t="str">
        <f>'15'!AD3</f>
        <v>да</v>
      </c>
      <c r="V19" s="19" t="str">
        <f>'15'!AE3</f>
        <v>да</v>
      </c>
      <c r="W19" s="19" t="str">
        <f>'15'!AF3</f>
        <v>нет</v>
      </c>
      <c r="X19" s="19" t="str">
        <f>'15'!AG3</f>
        <v>да</v>
      </c>
      <c r="Y19" s="19" t="str">
        <f>'15'!AH3</f>
        <v>Без практических занятий </v>
      </c>
      <c r="Z19" s="1"/>
      <c r="AA19" s="1"/>
    </row>
    <row r="20" spans="1:27" ht="12.75">
      <c r="A20" s="7">
        <v>16</v>
      </c>
      <c r="B20" s="19" t="str">
        <f>'16'!K3</f>
        <v>43-49 лет</v>
      </c>
      <c r="C20" s="19" t="str">
        <f>'16'!L3</f>
        <v>21-25 лет</v>
      </c>
      <c r="D20" s="26" t="str">
        <f>'16'!M3</f>
        <v>Высшее профессиональное</v>
      </c>
      <c r="E20" s="19" t="str">
        <f>'16'!N3</f>
        <v>1 категория</v>
      </c>
      <c r="F20" s="26" t="str">
        <f>'16'!O3</f>
        <v>УМК «Школа 2010»</v>
      </c>
      <c r="G20" s="19" t="str">
        <f>'16'!P3</f>
        <v>чаще, чем раз в неделю</v>
      </c>
      <c r="H20" s="19" t="str">
        <f>'16'!Q3</f>
        <v>чаще, чем раз в неделю</v>
      </c>
      <c r="I20" s="19" t="str">
        <f>'16'!R3</f>
        <v>чаще, чем раз в неделю</v>
      </c>
      <c r="J20" s="19" t="str">
        <f>'16'!S3</f>
        <v>да</v>
      </c>
      <c r="K20" s="19" t="str">
        <f>'16'!T3</f>
        <v>да</v>
      </c>
      <c r="L20" s="19" t="str">
        <f>'16'!U3</f>
        <v>да</v>
      </c>
      <c r="M20" s="19" t="str">
        <f>'16'!V3</f>
        <v>да</v>
      </c>
      <c r="N20" s="19" t="str">
        <f>'16'!W3</f>
        <v>да</v>
      </c>
      <c r="O20" s="19" t="str">
        <f>'16'!X3</f>
        <v>да</v>
      </c>
      <c r="P20" s="19" t="str">
        <f>'16'!Y3</f>
        <v>да</v>
      </c>
      <c r="Q20" s="19" t="str">
        <f>'16'!Z3</f>
        <v>да</v>
      </c>
      <c r="R20" s="19" t="str">
        <f>'16'!AA3</f>
        <v>да</v>
      </c>
      <c r="S20" s="19" t="str">
        <f>'16'!AB3</f>
        <v>да</v>
      </c>
      <c r="T20" s="19" t="str">
        <f>'16'!AC3</f>
        <v>да</v>
      </c>
      <c r="U20" s="19" t="str">
        <f>'16'!AD3</f>
        <v>да</v>
      </c>
      <c r="V20" s="19" t="str">
        <f>'16'!AE3</f>
        <v>да</v>
      </c>
      <c r="W20" s="19" t="str">
        <f>'16'!AF3</f>
        <v>нет</v>
      </c>
      <c r="X20" s="19" t="str">
        <f>'16'!AG3</f>
        <v>да</v>
      </c>
      <c r="Y20" s="19" t="str">
        <f>'16'!AH3</f>
        <v>Без практических занятий </v>
      </c>
      <c r="Z20" s="1"/>
      <c r="AA20" s="1"/>
    </row>
    <row r="21" spans="1:27" ht="12.75">
      <c r="A21" s="7">
        <v>17</v>
      </c>
      <c r="B21" s="19" t="str">
        <f>'17'!K3</f>
        <v>29-35 лет</v>
      </c>
      <c r="C21" s="19" t="str">
        <f>'17'!L3</f>
        <v>11-20 лет</v>
      </c>
      <c r="D21" s="26" t="str">
        <f>'17'!M3</f>
        <v>Высшее профессиональное</v>
      </c>
      <c r="E21" s="19" t="str">
        <f>'17'!N3</f>
        <v>1 категория</v>
      </c>
      <c r="F21" s="26" t="str">
        <f>'17'!O3</f>
        <v>УМК «Школа 2010»</v>
      </c>
      <c r="G21" s="19" t="str">
        <f>'17'!P3</f>
        <v>чаще, чем раз в неделю</v>
      </c>
      <c r="H21" s="19" t="str">
        <f>'17'!Q3</f>
        <v>чаще, чем раз в неделю</v>
      </c>
      <c r="I21" s="19" t="str">
        <f>'17'!R3</f>
        <v>чаще, чем раз в неделю</v>
      </c>
      <c r="J21" s="19" t="str">
        <f>'17'!S3</f>
        <v>да</v>
      </c>
      <c r="K21" s="19" t="str">
        <f>'17'!T3</f>
        <v>да</v>
      </c>
      <c r="L21" s="19" t="str">
        <f>'17'!U3</f>
        <v>да</v>
      </c>
      <c r="M21" s="19" t="str">
        <f>'17'!V3</f>
        <v>да</v>
      </c>
      <c r="N21" s="19" t="str">
        <f>'17'!W3</f>
        <v>да</v>
      </c>
      <c r="O21" s="19" t="str">
        <f>'17'!X3</f>
        <v>да</v>
      </c>
      <c r="P21" s="19" t="str">
        <f>'17'!Y3</f>
        <v>да</v>
      </c>
      <c r="Q21" s="19" t="str">
        <f>'17'!Z3</f>
        <v>нет</v>
      </c>
      <c r="R21" s="19" t="str">
        <f>'17'!AA3</f>
        <v>да</v>
      </c>
      <c r="S21" s="19" t="str">
        <f>'17'!AB3</f>
        <v>да</v>
      </c>
      <c r="T21" s="19" t="str">
        <f>'17'!AC3</f>
        <v>да</v>
      </c>
      <c r="U21" s="19" t="str">
        <f>'17'!AD3</f>
        <v>да</v>
      </c>
      <c r="V21" s="19" t="str">
        <f>'17'!AE3</f>
        <v>да</v>
      </c>
      <c r="W21" s="19" t="str">
        <f>'17'!AF3</f>
        <v>нет</v>
      </c>
      <c r="X21" s="19" t="str">
        <f>'17'!AG3</f>
        <v>да</v>
      </c>
      <c r="Y21" s="19" t="str">
        <f>'17'!AH3</f>
        <v>С практическими занятиями</v>
      </c>
      <c r="Z21" s="1"/>
      <c r="AA21" s="1"/>
    </row>
    <row r="22" spans="1:27" ht="12.75">
      <c r="A22" s="7">
        <v>18</v>
      </c>
      <c r="B22" s="19">
        <f>'18'!K3</f>
        <v>0</v>
      </c>
      <c r="C22" s="19">
        <f>'18'!L3</f>
        <v>0</v>
      </c>
      <c r="D22" s="26">
        <f>'18'!M3</f>
        <v>0</v>
      </c>
      <c r="E22" s="19">
        <f>'18'!N3</f>
        <v>0</v>
      </c>
      <c r="F22" s="26">
        <f>'18'!O3</f>
        <v>0</v>
      </c>
      <c r="G22" s="19">
        <f>'18'!P3</f>
        <v>0</v>
      </c>
      <c r="H22" s="19">
        <f>'18'!Q3</f>
        <v>0</v>
      </c>
      <c r="I22" s="19">
        <f>'18'!R3</f>
        <v>0</v>
      </c>
      <c r="J22" s="19">
        <f>'18'!S3</f>
        <v>0</v>
      </c>
      <c r="K22" s="19">
        <f>'18'!T3</f>
        <v>0</v>
      </c>
      <c r="L22" s="19">
        <f>'18'!U3</f>
        <v>0</v>
      </c>
      <c r="M22" s="19">
        <f>'18'!V3</f>
        <v>0</v>
      </c>
      <c r="N22" s="19">
        <f>'18'!W3</f>
        <v>0</v>
      </c>
      <c r="O22" s="19">
        <f>'18'!X3</f>
        <v>0</v>
      </c>
      <c r="P22" s="19">
        <f>'18'!Y3</f>
        <v>0</v>
      </c>
      <c r="Q22" s="19">
        <f>'18'!Z3</f>
        <v>0</v>
      </c>
      <c r="R22" s="19">
        <f>'18'!AA3</f>
        <v>0</v>
      </c>
      <c r="S22" s="19">
        <f>'18'!AB3</f>
        <v>0</v>
      </c>
      <c r="T22" s="19">
        <f>'18'!AC3</f>
        <v>0</v>
      </c>
      <c r="U22" s="19">
        <f>'18'!AD3</f>
        <v>0</v>
      </c>
      <c r="V22" s="19">
        <f>'18'!AE3</f>
        <v>0</v>
      </c>
      <c r="W22" s="19">
        <f>'18'!AF3</f>
        <v>0</v>
      </c>
      <c r="X22" s="19">
        <f>'18'!AG3</f>
        <v>0</v>
      </c>
      <c r="Y22" s="19">
        <f>'18'!AH3</f>
        <v>0</v>
      </c>
      <c r="Z22" s="1"/>
      <c r="AA22" s="1"/>
    </row>
    <row r="23" spans="1:27" ht="12.75">
      <c r="A23" s="7">
        <v>19</v>
      </c>
      <c r="B23" s="19">
        <f>'19'!K3</f>
        <v>0</v>
      </c>
      <c r="C23" s="19">
        <f>'19'!L3</f>
        <v>0</v>
      </c>
      <c r="D23" s="26">
        <f>'19'!M3</f>
        <v>0</v>
      </c>
      <c r="E23" s="19">
        <f>'19'!N3</f>
        <v>0</v>
      </c>
      <c r="F23" s="26">
        <f>'19'!O3</f>
        <v>0</v>
      </c>
      <c r="G23" s="19">
        <f>'19'!P3</f>
        <v>0</v>
      </c>
      <c r="H23" s="19">
        <f>'19'!Q3</f>
        <v>0</v>
      </c>
      <c r="I23" s="19">
        <f>'19'!R3</f>
        <v>0</v>
      </c>
      <c r="J23" s="19">
        <f>'19'!S3</f>
        <v>0</v>
      </c>
      <c r="K23" s="19">
        <f>'19'!T3</f>
        <v>0</v>
      </c>
      <c r="L23" s="19">
        <f>'19'!U3</f>
        <v>0</v>
      </c>
      <c r="M23" s="19">
        <f>'19'!V3</f>
        <v>0</v>
      </c>
      <c r="N23" s="19">
        <f>'19'!W3</f>
        <v>0</v>
      </c>
      <c r="O23" s="19">
        <f>'19'!X3</f>
        <v>0</v>
      </c>
      <c r="P23" s="19">
        <f>'19'!Y3</f>
        <v>0</v>
      </c>
      <c r="Q23" s="19">
        <f>'19'!Z3</f>
        <v>0</v>
      </c>
      <c r="R23" s="19">
        <f>'19'!AA3</f>
        <v>0</v>
      </c>
      <c r="S23" s="19">
        <f>'19'!AB3</f>
        <v>0</v>
      </c>
      <c r="T23" s="19">
        <f>'19'!AC3</f>
        <v>0</v>
      </c>
      <c r="U23" s="19">
        <f>'19'!AD3</f>
        <v>0</v>
      </c>
      <c r="V23" s="19">
        <f>'19'!AE3</f>
        <v>0</v>
      </c>
      <c r="W23" s="19">
        <f>'19'!AF3</f>
        <v>0</v>
      </c>
      <c r="X23" s="19">
        <f>'19'!AG3</f>
        <v>0</v>
      </c>
      <c r="Y23" s="19">
        <f>'19'!AH3</f>
        <v>0</v>
      </c>
      <c r="Z23" s="1"/>
      <c r="AA23" s="1"/>
    </row>
    <row r="24" spans="1:27" ht="12.75">
      <c r="A24" s="7">
        <v>20</v>
      </c>
      <c r="B24" s="19">
        <f>'20'!K3</f>
        <v>0</v>
      </c>
      <c r="C24" s="19">
        <f>'20'!L3</f>
        <v>0</v>
      </c>
      <c r="D24" s="26">
        <f>'20'!M3</f>
        <v>0</v>
      </c>
      <c r="E24" s="19">
        <f>'20'!N3</f>
        <v>0</v>
      </c>
      <c r="F24" s="26">
        <f>'20'!O3</f>
        <v>0</v>
      </c>
      <c r="G24" s="19">
        <f>'20'!P3</f>
        <v>0</v>
      </c>
      <c r="H24" s="19">
        <f>'20'!Q3</f>
        <v>0</v>
      </c>
      <c r="I24" s="19">
        <f>'20'!R3</f>
        <v>0</v>
      </c>
      <c r="J24" s="19">
        <f>'20'!S3</f>
        <v>0</v>
      </c>
      <c r="K24" s="19">
        <f>'20'!T3</f>
        <v>0</v>
      </c>
      <c r="L24" s="19">
        <f>'20'!U3</f>
        <v>0</v>
      </c>
      <c r="M24" s="19">
        <f>'20'!V3</f>
        <v>0</v>
      </c>
      <c r="N24" s="19">
        <f>'20'!W3</f>
        <v>0</v>
      </c>
      <c r="O24" s="19">
        <f>'20'!X3</f>
        <v>0</v>
      </c>
      <c r="P24" s="19">
        <f>'20'!Y3</f>
        <v>0</v>
      </c>
      <c r="Q24" s="19">
        <f>'20'!Z3</f>
        <v>0</v>
      </c>
      <c r="R24" s="19">
        <f>'20'!AA3</f>
        <v>0</v>
      </c>
      <c r="S24" s="19">
        <f>'20'!AB3</f>
        <v>0</v>
      </c>
      <c r="T24" s="19">
        <f>'20'!AC3</f>
        <v>0</v>
      </c>
      <c r="U24" s="19">
        <f>'20'!AD3</f>
        <v>0</v>
      </c>
      <c r="V24" s="19">
        <f>'20'!AE3</f>
        <v>0</v>
      </c>
      <c r="W24" s="19">
        <f>'20'!AF3</f>
        <v>0</v>
      </c>
      <c r="X24" s="19">
        <f>'20'!AG3</f>
        <v>0</v>
      </c>
      <c r="Y24" s="19">
        <f>'20'!AH3</f>
        <v>0</v>
      </c>
      <c r="Z24" s="1"/>
      <c r="AA24" s="1"/>
    </row>
    <row r="25" s="1" customFormat="1" ht="12.75"/>
    <row r="26" s="1" customFormat="1" ht="12.75"/>
    <row r="27" spans="2:44" s="11" customFormat="1" ht="12.75">
      <c r="B27" s="11" t="s">
        <v>83</v>
      </c>
      <c r="AD27" s="70" t="s">
        <v>63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2:61" s="11" customFormat="1" ht="24.75" customHeight="1">
      <c r="B28" s="11" t="s">
        <v>58</v>
      </c>
      <c r="G28" s="11" t="s">
        <v>57</v>
      </c>
      <c r="L28" s="11" t="s">
        <v>61</v>
      </c>
      <c r="P28" s="11" t="s">
        <v>59</v>
      </c>
      <c r="T28" s="11" t="s">
        <v>84</v>
      </c>
      <c r="AD28" s="72" t="s">
        <v>64</v>
      </c>
      <c r="AE28" s="72"/>
      <c r="AF28" s="72"/>
      <c r="AG28" s="72"/>
      <c r="AH28" s="72"/>
      <c r="AI28" s="72" t="s">
        <v>65</v>
      </c>
      <c r="AJ28" s="72"/>
      <c r="AK28" s="72"/>
      <c r="AL28" s="72"/>
      <c r="AM28" s="72"/>
      <c r="AN28" s="72" t="s">
        <v>66</v>
      </c>
      <c r="AO28" s="72"/>
      <c r="AP28" s="72"/>
      <c r="AQ28" s="72"/>
      <c r="AR28" s="72"/>
      <c r="AS28" s="71" t="s">
        <v>67</v>
      </c>
      <c r="AT28" s="71" t="s">
        <v>86</v>
      </c>
      <c r="AU28" s="70" t="s">
        <v>69</v>
      </c>
      <c r="AV28" s="70"/>
      <c r="AW28" s="70"/>
      <c r="AX28" s="70"/>
      <c r="AY28" s="70"/>
      <c r="AZ28" s="70"/>
      <c r="BA28" s="72" t="s">
        <v>87</v>
      </c>
      <c r="BB28" s="72"/>
      <c r="BC28" s="72"/>
      <c r="BD28" s="72"/>
      <c r="BE28" s="72"/>
      <c r="BF28" s="72"/>
      <c r="BG28" s="72" t="s">
        <v>71</v>
      </c>
      <c r="BH28" s="72"/>
      <c r="BI28" s="84" t="s">
        <v>89</v>
      </c>
    </row>
    <row r="29" spans="2:61" s="11" customFormat="1" ht="43.5" customHeight="1">
      <c r="B29" s="31" t="s">
        <v>4</v>
      </c>
      <c r="C29" s="31" t="s">
        <v>10</v>
      </c>
      <c r="D29" s="31" t="s">
        <v>82</v>
      </c>
      <c r="E29" s="31" t="s">
        <v>22</v>
      </c>
      <c r="F29" s="31" t="s">
        <v>28</v>
      </c>
      <c r="G29" s="31" t="s">
        <v>5</v>
      </c>
      <c r="H29" s="31" t="s">
        <v>11</v>
      </c>
      <c r="I29" s="31" t="s">
        <v>17</v>
      </c>
      <c r="J29" s="31" t="s">
        <v>23</v>
      </c>
      <c r="K29" s="31" t="s">
        <v>29</v>
      </c>
      <c r="L29" s="32" t="s">
        <v>6</v>
      </c>
      <c r="M29" s="32" t="s">
        <v>12</v>
      </c>
      <c r="N29" s="32" t="s">
        <v>18</v>
      </c>
      <c r="O29" s="32" t="s">
        <v>24</v>
      </c>
      <c r="P29" s="32" t="s">
        <v>7</v>
      </c>
      <c r="Q29" s="32" t="s">
        <v>13</v>
      </c>
      <c r="R29" s="32" t="s">
        <v>19</v>
      </c>
      <c r="S29" s="32" t="s">
        <v>25</v>
      </c>
      <c r="T29" s="33" t="s">
        <v>8</v>
      </c>
      <c r="U29" s="33" t="s">
        <v>14</v>
      </c>
      <c r="V29" s="33" t="s">
        <v>20</v>
      </c>
      <c r="W29" s="33" t="s">
        <v>26</v>
      </c>
      <c r="X29" s="33" t="s">
        <v>30</v>
      </c>
      <c r="Y29" s="33" t="s">
        <v>32</v>
      </c>
      <c r="Z29" s="33" t="s">
        <v>35</v>
      </c>
      <c r="AA29" s="33" t="s">
        <v>39</v>
      </c>
      <c r="AB29" s="33" t="s">
        <v>43</v>
      </c>
      <c r="AC29" s="33" t="s">
        <v>46</v>
      </c>
      <c r="AD29" s="33" t="s">
        <v>34</v>
      </c>
      <c r="AE29" s="33" t="s">
        <v>37</v>
      </c>
      <c r="AF29" s="33" t="s">
        <v>41</v>
      </c>
      <c r="AG29" s="33" t="s">
        <v>45</v>
      </c>
      <c r="AH29" s="30" t="s">
        <v>80</v>
      </c>
      <c r="AI29" s="33" t="s">
        <v>34</v>
      </c>
      <c r="AJ29" s="33" t="s">
        <v>37</v>
      </c>
      <c r="AK29" s="33" t="s">
        <v>41</v>
      </c>
      <c r="AL29" s="33" t="s">
        <v>45</v>
      </c>
      <c r="AM29" s="30" t="s">
        <v>80</v>
      </c>
      <c r="AN29" s="33" t="s">
        <v>34</v>
      </c>
      <c r="AO29" s="33" t="s">
        <v>37</v>
      </c>
      <c r="AP29" s="33" t="s">
        <v>41</v>
      </c>
      <c r="AQ29" s="33" t="s">
        <v>45</v>
      </c>
      <c r="AR29" s="30" t="s">
        <v>80</v>
      </c>
      <c r="AS29" s="71"/>
      <c r="AT29" s="71"/>
      <c r="AU29" s="30" t="s">
        <v>49</v>
      </c>
      <c r="AV29" s="30" t="s">
        <v>51</v>
      </c>
      <c r="AW29" s="30" t="s">
        <v>52</v>
      </c>
      <c r="AX29" s="30" t="s">
        <v>53</v>
      </c>
      <c r="AY29" s="30" t="s">
        <v>54</v>
      </c>
      <c r="AZ29" s="30" t="s">
        <v>55</v>
      </c>
      <c r="BA29" s="30" t="s">
        <v>49</v>
      </c>
      <c r="BB29" s="30" t="s">
        <v>51</v>
      </c>
      <c r="BC29" s="30" t="s">
        <v>52</v>
      </c>
      <c r="BD29" s="30" t="s">
        <v>53</v>
      </c>
      <c r="BE29" s="30" t="s">
        <v>88</v>
      </c>
      <c r="BF29" s="30" t="s">
        <v>55</v>
      </c>
      <c r="BG29" s="30" t="s">
        <v>72</v>
      </c>
      <c r="BH29" s="30" t="s">
        <v>73</v>
      </c>
      <c r="BI29" s="84"/>
    </row>
    <row r="30" spans="2:61" s="11" customFormat="1" ht="14.25">
      <c r="B30" s="34">
        <f>IF(SUM($B$31:$F$31)&gt;0,B31*100/SUM($B$31:$F$31),0)</f>
        <v>17.647058823529413</v>
      </c>
      <c r="C30" s="34">
        <f>IF(SUM($B$31:$F$31)&gt;0,C31*100/SUM($B$31:$F$31),0)</f>
        <v>17.647058823529413</v>
      </c>
      <c r="D30" s="34">
        <f>IF(SUM($B$31:$F$31)&gt;0,D31*100/SUM($B$31:$F$31),0)</f>
        <v>35.294117647058826</v>
      </c>
      <c r="E30" s="34">
        <f>IF(SUM($B$31:$F$31)&gt;0,E31*100/SUM($B$31:$F$31),0)</f>
        <v>29.41176470588235</v>
      </c>
      <c r="F30" s="34">
        <f>IF(SUM($B$31:$F$31)&gt;0,F31*100/SUM($B$31:$F$31),0)</f>
        <v>0</v>
      </c>
      <c r="G30" s="34">
        <f>IF(SUM($G$31:$K$31)&gt;0,G31*100/SUM($G$31:$K$31),0)</f>
        <v>11.764705882352942</v>
      </c>
      <c r="H30" s="34">
        <f>IF(SUM($G$31:$K$31)&gt;0,H31*100/SUM($G$31:$K$31),0)</f>
        <v>5.882352941176471</v>
      </c>
      <c r="I30" s="34">
        <f>IF(SUM($G$31:$K$31)&gt;0,I31*100/SUM($G$31:$K$31),0)</f>
        <v>47.05882352941177</v>
      </c>
      <c r="J30" s="34">
        <f>IF(SUM($G$31:$K$31)&gt;0,J31*100/SUM($G$31:$K$31),0)</f>
        <v>17.647058823529413</v>
      </c>
      <c r="K30" s="34">
        <f>IF(SUM($G$31:$K$31)&gt;0,K31*100/SUM($G$31:$K$31),0)</f>
        <v>17.647058823529413</v>
      </c>
      <c r="L30" s="34">
        <f>IF(SUM($L$31:$O$31)&gt;0,L31/SUM($L$31:$O$31),0)</f>
        <v>1</v>
      </c>
      <c r="M30" s="34">
        <f>IF(SUM($L$31:$O$31)&gt;0,M31/SUM($L$31:$O$31),0)</f>
        <v>0</v>
      </c>
      <c r="N30" s="34">
        <f>IF(SUM($L$31:$O$31)&gt;0,N31/SUM($L$31:$O$31),0)</f>
        <v>0</v>
      </c>
      <c r="O30" s="34">
        <f>IF(SUM($L$31:$O$31)&gt;0,O31/SUM($L$31:$O$31),0)</f>
        <v>0</v>
      </c>
      <c r="P30" s="34">
        <f>IF(SUM($P$31:$S$31)&gt;0,P31*100/SUM($P$31:$S$31),0)</f>
        <v>11.764705882352942</v>
      </c>
      <c r="Q30" s="34">
        <f>IF(SUM($P$31:$S$31)&gt;0,Q31*100/SUM($P$31:$S$31),0)</f>
        <v>23.529411764705884</v>
      </c>
      <c r="R30" s="34">
        <f>IF(SUM($P$31:$S$31)&gt;0,R31*100/SUM($P$31:$S$31),0)</f>
        <v>58.8235294117647</v>
      </c>
      <c r="S30" s="34">
        <f>IF(SUM($P$31:$S$31)&gt;0,S31*100/SUM($P$31:$S$31),0)</f>
        <v>5.882352941176471</v>
      </c>
      <c r="T30" s="35">
        <f aca="true" t="shared" si="1" ref="T30:AC30">IF(SUM($T$31:$AC$31)&gt;0,T31*100/SUM($T$31:$AC$31),0)</f>
        <v>0</v>
      </c>
      <c r="U30" s="35">
        <f t="shared" si="1"/>
        <v>0</v>
      </c>
      <c r="V30" s="35">
        <f t="shared" si="1"/>
        <v>0</v>
      </c>
      <c r="W30" s="35">
        <f t="shared" si="1"/>
        <v>0</v>
      </c>
      <c r="X30" s="35">
        <f t="shared" si="1"/>
        <v>0</v>
      </c>
      <c r="Y30" s="35">
        <f t="shared" si="1"/>
        <v>0</v>
      </c>
      <c r="Z30" s="35">
        <f t="shared" si="1"/>
        <v>0</v>
      </c>
      <c r="AA30" s="35">
        <f t="shared" si="1"/>
        <v>0</v>
      </c>
      <c r="AB30" s="35">
        <f t="shared" si="1"/>
        <v>94.11764705882354</v>
      </c>
      <c r="AC30" s="35">
        <f t="shared" si="1"/>
        <v>5.882352941176471</v>
      </c>
      <c r="AD30" s="35">
        <f aca="true" t="shared" si="2" ref="AD30:AM30">IF(SUM($AD$31:$AG$31)&gt;0,AD31*100/SUM($AD$31:$AG$31),0)</f>
        <v>100</v>
      </c>
      <c r="AE30" s="35">
        <f t="shared" si="2"/>
        <v>0</v>
      </c>
      <c r="AF30" s="35">
        <f t="shared" si="2"/>
        <v>0</v>
      </c>
      <c r="AG30" s="35">
        <f t="shared" si="2"/>
        <v>0</v>
      </c>
      <c r="AH30" s="35">
        <f t="shared" si="2"/>
        <v>0</v>
      </c>
      <c r="AI30" s="35">
        <f t="shared" si="2"/>
        <v>100</v>
      </c>
      <c r="AJ30" s="35">
        <f t="shared" si="2"/>
        <v>0</v>
      </c>
      <c r="AK30" s="35">
        <f t="shared" si="2"/>
        <v>0</v>
      </c>
      <c r="AL30" s="35">
        <f t="shared" si="2"/>
        <v>0</v>
      </c>
      <c r="AM30" s="35">
        <f t="shared" si="2"/>
        <v>0</v>
      </c>
      <c r="AN30" s="35">
        <f>IF(SUM($AN$31:$AR$31)&gt;0,AN31*100/SUM($AN$31:$AR$31),0)</f>
        <v>88.23529411764706</v>
      </c>
      <c r="AO30" s="35">
        <f>IF(SUM($AN$31:$AR$31)&gt;0,AO31*100/SUM($AN$31:$AR$31),0)</f>
        <v>5.882352941176471</v>
      </c>
      <c r="AP30" s="35">
        <f>IF(SUM($AN$31:$AR$31)&gt;0,AP31*100/SUM($AN$31:$AR$31),0)</f>
        <v>0</v>
      </c>
      <c r="AQ30" s="35">
        <f>IF(SUM($AN$31:$AR$31)&gt;0,AQ31*100/SUM($AN$31:$AR$31),0)</f>
        <v>5.882352941176471</v>
      </c>
      <c r="AR30" s="35">
        <f>IF(SUM($AN$31:$AR$31)&gt;0,AR31*100/SUM($AN$31:$AR$31),0)</f>
        <v>0</v>
      </c>
      <c r="AS30" s="35">
        <f>IF(SUM($AS$31:$AS$32)&gt;0,AS31*100/SUM($AS$31:$AS$32),0)</f>
        <v>88.23529411764706</v>
      </c>
      <c r="AT30" s="35">
        <f>IF(SUM(AT31:AT32)&gt;0,AT31*100/SUM(AT31:AT32),0)</f>
        <v>100</v>
      </c>
      <c r="AU30" s="35">
        <f aca="true" t="shared" si="3" ref="AU30:AZ30">IF(SUM(AU31:AU32)&gt;0,AU31*100/SUM(AU31:AU32),0)</f>
        <v>100</v>
      </c>
      <c r="AV30" s="35">
        <f t="shared" si="3"/>
        <v>100</v>
      </c>
      <c r="AW30" s="35">
        <f t="shared" si="3"/>
        <v>100</v>
      </c>
      <c r="AX30" s="35">
        <f t="shared" si="3"/>
        <v>100</v>
      </c>
      <c r="AY30" s="35">
        <f t="shared" si="3"/>
        <v>94.11764705882354</v>
      </c>
      <c r="AZ30" s="35">
        <f t="shared" si="3"/>
        <v>18.181818181818183</v>
      </c>
      <c r="BA30" s="35">
        <f aca="true" t="shared" si="4" ref="BA30:BH30">IF(SUM(BA31:BA32)&gt;0,BA31*100/SUM(BA31:BA32),0)</f>
        <v>100</v>
      </c>
      <c r="BB30" s="35">
        <f t="shared" si="4"/>
        <v>100</v>
      </c>
      <c r="BC30" s="35">
        <f t="shared" si="4"/>
        <v>100</v>
      </c>
      <c r="BD30" s="35">
        <f t="shared" si="4"/>
        <v>100</v>
      </c>
      <c r="BE30" s="35">
        <f t="shared" si="4"/>
        <v>100</v>
      </c>
      <c r="BF30" s="35">
        <f t="shared" si="4"/>
        <v>9.090909090909092</v>
      </c>
      <c r="BG30" s="35">
        <f t="shared" si="4"/>
        <v>81.25</v>
      </c>
      <c r="BH30" s="35">
        <f t="shared" si="4"/>
        <v>0</v>
      </c>
      <c r="BI30" s="11">
        <f>SUM(BH31:BH32)</f>
        <v>0</v>
      </c>
    </row>
    <row r="31" spans="2:60" s="11" customFormat="1" ht="12.75">
      <c r="B31" s="31">
        <f>COUNTIF(B5:B24,"до 28 лет")</f>
        <v>3</v>
      </c>
      <c r="C31" s="31">
        <f>COUNTIF(B5:B24,"29-35 лет")</f>
        <v>3</v>
      </c>
      <c r="D31" s="31">
        <f>COUNTIF(B5:B24,"36-42 лет")</f>
        <v>6</v>
      </c>
      <c r="E31" s="31">
        <f>COUNTIF(B3:B24,"43-49 лет")</f>
        <v>5</v>
      </c>
      <c r="F31" s="31">
        <f>COUNTIF(B3:B24,"50 и более лет")</f>
        <v>0</v>
      </c>
      <c r="G31" s="31">
        <f>COUNTIF(C5:C24,"до 5 лет")</f>
        <v>2</v>
      </c>
      <c r="H31" s="31">
        <f>COUNTIF(C5:C24,"6-10 лет")</f>
        <v>1</v>
      </c>
      <c r="I31" s="31">
        <f>COUNTIF(C5:C24,"11-20 лет")</f>
        <v>8</v>
      </c>
      <c r="J31" s="31">
        <f>COUNTIF($C$5:$C$24,"21-25 лет")</f>
        <v>3</v>
      </c>
      <c r="K31" s="31">
        <f>COUNTIF($C$5:$C$24,"26 и более лет")</f>
        <v>3</v>
      </c>
      <c r="L31" s="31">
        <f>COUNTIF($D$5:$D$24,"высшее профессиональное")</f>
        <v>17</v>
      </c>
      <c r="M31" s="31">
        <f>COUNTIF($D$5:$D$24,"среднее профессиональное")</f>
        <v>0</v>
      </c>
      <c r="N31" s="31">
        <f>COUNTIF($D$5:$D$24,"начальное профессиональное")</f>
        <v>0</v>
      </c>
      <c r="O31" s="31">
        <f>COUNTIF($D$5:$D$24,"отсутствует")</f>
        <v>0</v>
      </c>
      <c r="P31" s="31">
        <f>COUNTIF(E5:E24,"нет категории")</f>
        <v>2</v>
      </c>
      <c r="Q31" s="31">
        <f>COUNTIF(E5:E24,"2 категория")</f>
        <v>4</v>
      </c>
      <c r="R31" s="31">
        <f>COUNTIF(E5:E24,"1 категория")</f>
        <v>10</v>
      </c>
      <c r="S31" s="31">
        <f>COUNTIF(E5:E24,"высшая категория")</f>
        <v>1</v>
      </c>
      <c r="T31" s="31">
        <f>COUNTIF($F$5:$F$24,"УМК образовательной системы Д.Б.Эльконина-В.В.Давыдова")</f>
        <v>0</v>
      </c>
      <c r="U31" s="31">
        <f>COUNTIF($F$5:$F$24,"УМК образовательной системы Л.В.Занкова")</f>
        <v>0</v>
      </c>
      <c r="V31" s="31">
        <f>COUNTIF($F$5:$F$24,"УМК «Гармония»")</f>
        <v>0</v>
      </c>
      <c r="W31" s="31">
        <f>COUNTIF($F$5:$F$24,"УМК «Классическая начальная школа»")</f>
        <v>0</v>
      </c>
      <c r="X31" s="31">
        <f>COUNTIF($F$5:$F$24,"УМК «Начальная школа XXI века»")</f>
        <v>0</v>
      </c>
      <c r="Y31" s="31">
        <f>COUNTIF($F$5:$F$24,"УМК «Перспектива»")</f>
        <v>0</v>
      </c>
      <c r="Z31" s="31">
        <f>COUNTIF($F$5:$F$24,"УМК «Перспективная начальная школа»")</f>
        <v>0</v>
      </c>
      <c r="AA31" s="31">
        <f>COUNTIF($F$5:$F$24,"УМК «Планета знаний»")</f>
        <v>0</v>
      </c>
      <c r="AB31" s="31">
        <f>COUNTIF($F$5:$F$24,"УМК «Школа 2010»")</f>
        <v>16</v>
      </c>
      <c r="AC31" s="31">
        <f>COUNTIF($F$5:$F$24,"УМК «Школа России»")</f>
        <v>1</v>
      </c>
      <c r="AD31" s="31">
        <f>COUNTIF($G$5:$G$24,"чаще, чем раз в неделю")</f>
        <v>17</v>
      </c>
      <c r="AE31" s="31">
        <f>COUNTIF($G$5:$G$24,"раз в неделю")</f>
        <v>0</v>
      </c>
      <c r="AF31" s="31">
        <f>COUNTIF($G$5:$G$24,"раз в месяц")</f>
        <v>0</v>
      </c>
      <c r="AG31" s="31">
        <f>COUNTIF($G$5:$G$24,"реже")</f>
        <v>0</v>
      </c>
      <c r="AH31" s="31">
        <f>COUNTIF($G$5:$G$24,"не использую")</f>
        <v>0</v>
      </c>
      <c r="AI31" s="31">
        <f>COUNTIF($H$5:$H$24,"чаще, чем раз в неделю")</f>
        <v>17</v>
      </c>
      <c r="AJ31" s="31">
        <f>COUNTIF($H$5:$H$24,"раз в неделю")</f>
        <v>0</v>
      </c>
      <c r="AK31" s="31">
        <f>COUNTIF($H$5:$H$24,"раз в месяц")</f>
        <v>0</v>
      </c>
      <c r="AL31" s="31">
        <f>COUNTIF($H$5:$H$24,"реже")</f>
        <v>0</v>
      </c>
      <c r="AM31" s="31">
        <f>COUNTIF($H$5:$H$24,"не использую")</f>
        <v>0</v>
      </c>
      <c r="AN31" s="31">
        <f>COUNTIF($I$5:$I$24,"чаще, чем раз в неделю")</f>
        <v>15</v>
      </c>
      <c r="AO31" s="31">
        <f>COUNTIF($I$5:$I$24,"раз в неделю")</f>
        <v>1</v>
      </c>
      <c r="AP31" s="31">
        <f>COUNTIF($I$5:$I$24,"раз в месяц")</f>
        <v>0</v>
      </c>
      <c r="AQ31" s="31">
        <f>COUNTIF($I$5:$I$24,"реже")</f>
        <v>1</v>
      </c>
      <c r="AR31" s="31">
        <f>COUNTIF($I$5:$I$24,"не использую")</f>
        <v>0</v>
      </c>
      <c r="AS31" s="31">
        <f>COUNTIF($J$5:$J$24,"да")</f>
        <v>15</v>
      </c>
      <c r="AT31" s="31">
        <f>COUNTIF(K5:K24,"да")</f>
        <v>15</v>
      </c>
      <c r="AU31" s="31">
        <f aca="true" t="shared" si="5" ref="AU31:AZ31">COUNTIF(L5:L24,"да")</f>
        <v>17</v>
      </c>
      <c r="AV31" s="31">
        <f t="shared" si="5"/>
        <v>17</v>
      </c>
      <c r="AW31" s="31">
        <f t="shared" si="5"/>
        <v>17</v>
      </c>
      <c r="AX31" s="31">
        <f t="shared" si="5"/>
        <v>17</v>
      </c>
      <c r="AY31" s="31">
        <f t="shared" si="5"/>
        <v>16</v>
      </c>
      <c r="AZ31" s="31">
        <f t="shared" si="5"/>
        <v>2</v>
      </c>
      <c r="BA31" s="31">
        <f aca="true" t="shared" si="6" ref="BA31:BH31">COUNTIF(R5:R24,"да")</f>
        <v>17</v>
      </c>
      <c r="BB31" s="31">
        <f t="shared" si="6"/>
        <v>16</v>
      </c>
      <c r="BC31" s="31">
        <f t="shared" si="6"/>
        <v>17</v>
      </c>
      <c r="BD31" s="31">
        <f t="shared" si="6"/>
        <v>17</v>
      </c>
      <c r="BE31" s="31">
        <f t="shared" si="6"/>
        <v>17</v>
      </c>
      <c r="BF31" s="31">
        <f t="shared" si="6"/>
        <v>1</v>
      </c>
      <c r="BG31" s="31">
        <f t="shared" si="6"/>
        <v>13</v>
      </c>
      <c r="BH31" s="31">
        <f t="shared" si="6"/>
        <v>0</v>
      </c>
    </row>
    <row r="32" spans="45:60" s="1" customFormat="1" ht="12.75">
      <c r="AS32" s="25">
        <f>COUNTIF($J$5:$J$24,"нет")</f>
        <v>2</v>
      </c>
      <c r="AT32" s="25">
        <f>COUNTIF(K5:K24,"нет")</f>
        <v>0</v>
      </c>
      <c r="AU32" s="25">
        <f aca="true" t="shared" si="7" ref="AU32:AZ32">COUNTIF(L5:L24,"нет")</f>
        <v>0</v>
      </c>
      <c r="AV32" s="25">
        <f t="shared" si="7"/>
        <v>0</v>
      </c>
      <c r="AW32" s="25">
        <f t="shared" si="7"/>
        <v>0</v>
      </c>
      <c r="AX32" s="25">
        <f t="shared" si="7"/>
        <v>0</v>
      </c>
      <c r="AY32" s="25">
        <f t="shared" si="7"/>
        <v>1</v>
      </c>
      <c r="AZ32" s="25">
        <f t="shared" si="7"/>
        <v>9</v>
      </c>
      <c r="BA32" s="25">
        <f aca="true" t="shared" si="8" ref="BA32:BH32">COUNTIF(R5:R24,"нет")</f>
        <v>0</v>
      </c>
      <c r="BB32" s="25">
        <f t="shared" si="8"/>
        <v>0</v>
      </c>
      <c r="BC32" s="25">
        <f t="shared" si="8"/>
        <v>0</v>
      </c>
      <c r="BD32" s="25">
        <f t="shared" si="8"/>
        <v>0</v>
      </c>
      <c r="BE32" s="25">
        <f t="shared" si="8"/>
        <v>0</v>
      </c>
      <c r="BF32" s="25">
        <f t="shared" si="8"/>
        <v>10</v>
      </c>
      <c r="BG32" s="25">
        <f t="shared" si="8"/>
        <v>3</v>
      </c>
      <c r="BH32" s="25">
        <f t="shared" si="8"/>
        <v>0</v>
      </c>
    </row>
    <row r="33" s="1" customFormat="1" ht="12.75"/>
    <row r="34" s="1" customFormat="1" ht="12.75"/>
    <row r="35" s="1" customFormat="1" ht="12.75"/>
    <row r="36" ht="14.25">
      <c r="F36" s="37"/>
    </row>
    <row r="37" spans="5:6" ht="14.25">
      <c r="E37" s="36"/>
      <c r="F37" s="37"/>
    </row>
    <row r="38" spans="5:6" ht="14.25">
      <c r="E38" s="36"/>
      <c r="F38" s="37"/>
    </row>
    <row r="39" spans="5:6" ht="12.75">
      <c r="E39" s="36"/>
      <c r="F39" s="36"/>
    </row>
  </sheetData>
  <sheetProtection password="B16E" sheet="1" objects="1" scenarios="1"/>
  <mergeCells count="22">
    <mergeCell ref="BG28:BH28"/>
    <mergeCell ref="BI28:BI29"/>
    <mergeCell ref="F4:I4"/>
    <mergeCell ref="AD28:AH28"/>
    <mergeCell ref="AI28:AM28"/>
    <mergeCell ref="AN28:AR28"/>
    <mergeCell ref="R2:W2"/>
    <mergeCell ref="AT28:AT29"/>
    <mergeCell ref="AU28:AZ28"/>
    <mergeCell ref="F2:F3"/>
    <mergeCell ref="G2:I2"/>
    <mergeCell ref="J2:J3"/>
    <mergeCell ref="B2:E2"/>
    <mergeCell ref="AD27:AR27"/>
    <mergeCell ref="AS28:AS29"/>
    <mergeCell ref="BA28:BF28"/>
    <mergeCell ref="B1:F1"/>
    <mergeCell ref="H1:J1"/>
    <mergeCell ref="K1:Q1"/>
    <mergeCell ref="X2:Y2"/>
    <mergeCell ref="K2:K3"/>
    <mergeCell ref="L2:Q2"/>
  </mergeCells>
  <conditionalFormatting sqref="T29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J73" sqref="J73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43-49 лет</v>
      </c>
      <c r="L3" s="11" t="str">
        <f>D5</f>
        <v>26 и более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>
        <f>D15</f>
        <v>0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>
        <f>$D$22</f>
        <v>0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>
        <f>$D$28</f>
        <v>0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22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29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0:C30"/>
    <mergeCell ref="B31:C31"/>
    <mergeCell ref="T1:T2"/>
    <mergeCell ref="B17:B22"/>
    <mergeCell ref="B5:C5"/>
    <mergeCell ref="B6:C6"/>
    <mergeCell ref="B7:C7"/>
    <mergeCell ref="B23:B28"/>
    <mergeCell ref="B10:C10"/>
    <mergeCell ref="AG1:AH1"/>
    <mergeCell ref="K1:N1"/>
    <mergeCell ref="O1:O2"/>
    <mergeCell ref="P1:R1"/>
    <mergeCell ref="S1:S2"/>
    <mergeCell ref="U1:Z1"/>
    <mergeCell ref="AA1:AF1"/>
    <mergeCell ref="B11:C11"/>
    <mergeCell ref="B12:C12"/>
    <mergeCell ref="B13:C13"/>
    <mergeCell ref="A23:A28"/>
    <mergeCell ref="A16:D16"/>
    <mergeCell ref="A14:D14"/>
    <mergeCell ref="A17:A22"/>
    <mergeCell ref="B15:C15"/>
    <mergeCell ref="B8:C8"/>
    <mergeCell ref="A2:D2"/>
    <mergeCell ref="A1:B1"/>
    <mergeCell ref="B3:C3"/>
    <mergeCell ref="A9:D9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25">
      <selection activeCell="D11" sqref="D11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до 28 лет</v>
      </c>
      <c r="L3" s="11" t="str">
        <f>D5</f>
        <v>до 5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нет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4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5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42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1:C31"/>
    <mergeCell ref="A9:D9"/>
    <mergeCell ref="B17:B22"/>
    <mergeCell ref="A17:A22"/>
    <mergeCell ref="B11:C11"/>
    <mergeCell ref="B30:C30"/>
    <mergeCell ref="A16:D16"/>
    <mergeCell ref="B3:C3"/>
    <mergeCell ref="A14:D14"/>
    <mergeCell ref="T1:T2"/>
    <mergeCell ref="B7:C7"/>
    <mergeCell ref="B8:C8"/>
    <mergeCell ref="B5:C5"/>
    <mergeCell ref="B6:C6"/>
    <mergeCell ref="A2:D2"/>
    <mergeCell ref="AG1:AH1"/>
    <mergeCell ref="K1:N1"/>
    <mergeCell ref="O1:O2"/>
    <mergeCell ref="P1:R1"/>
    <mergeCell ref="S1:S2"/>
    <mergeCell ref="U1:Z1"/>
    <mergeCell ref="A23:A28"/>
    <mergeCell ref="B13:C13"/>
    <mergeCell ref="B15:C15"/>
    <mergeCell ref="B23:B28"/>
    <mergeCell ref="AA1:AF1"/>
    <mergeCell ref="B12:C12"/>
    <mergeCell ref="A1:B1"/>
    <mergeCell ref="B10:C10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36-42 лет</v>
      </c>
      <c r="L3" s="11" t="str">
        <f>D5</f>
        <v>21-25 лет</v>
      </c>
      <c r="M3" s="11" t="str">
        <f>D6</f>
        <v>Высшее профессиональное</v>
      </c>
      <c r="N3" s="11" t="str">
        <f>D7</f>
        <v>2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>
        <f>$D$22</f>
        <v>0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>
        <f>$D$28</f>
        <v>0</v>
      </c>
      <c r="AG3" s="11" t="str">
        <f>$D$30</f>
        <v>нет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16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23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13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42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0:C30"/>
    <mergeCell ref="B31:C31"/>
    <mergeCell ref="T1:T2"/>
    <mergeCell ref="B17:B22"/>
    <mergeCell ref="B5:C5"/>
    <mergeCell ref="B6:C6"/>
    <mergeCell ref="B7:C7"/>
    <mergeCell ref="B23:B28"/>
    <mergeCell ref="B10:C10"/>
    <mergeCell ref="AG1:AH1"/>
    <mergeCell ref="K1:N1"/>
    <mergeCell ref="O1:O2"/>
    <mergeCell ref="P1:R1"/>
    <mergeCell ref="S1:S2"/>
    <mergeCell ref="U1:Z1"/>
    <mergeCell ref="AA1:AF1"/>
    <mergeCell ref="B11:C11"/>
    <mergeCell ref="B12:C12"/>
    <mergeCell ref="B13:C13"/>
    <mergeCell ref="A23:A28"/>
    <mergeCell ref="A16:D16"/>
    <mergeCell ref="A14:D14"/>
    <mergeCell ref="A17:A22"/>
    <mergeCell ref="B15:C15"/>
    <mergeCell ref="B8:C8"/>
    <mergeCell ref="A2:D2"/>
    <mergeCell ref="A1:B1"/>
    <mergeCell ref="B3:C3"/>
    <mergeCell ref="A9:D9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36-42 лет</v>
      </c>
      <c r="L3" s="11" t="str">
        <f>D5</f>
        <v>11-20 лет</v>
      </c>
      <c r="M3" s="11" t="str">
        <f>D6</f>
        <v>Высшее профессиональное</v>
      </c>
      <c r="N3" s="11" t="str">
        <f>D7</f>
        <v>высшая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>
        <f>$D$22</f>
        <v>0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>
        <f>$D$28</f>
        <v>0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16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17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25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1:C31"/>
    <mergeCell ref="A9:D9"/>
    <mergeCell ref="B17:B22"/>
    <mergeCell ref="A17:A22"/>
    <mergeCell ref="B11:C11"/>
    <mergeCell ref="B30:C30"/>
    <mergeCell ref="A16:D16"/>
    <mergeCell ref="B3:C3"/>
    <mergeCell ref="A14:D14"/>
    <mergeCell ref="T1:T2"/>
    <mergeCell ref="B7:C7"/>
    <mergeCell ref="B8:C8"/>
    <mergeCell ref="B5:C5"/>
    <mergeCell ref="B6:C6"/>
    <mergeCell ref="A2:D2"/>
    <mergeCell ref="AG1:AH1"/>
    <mergeCell ref="K1:N1"/>
    <mergeCell ref="O1:O2"/>
    <mergeCell ref="P1:R1"/>
    <mergeCell ref="S1:S2"/>
    <mergeCell ref="U1:Z1"/>
    <mergeCell ref="A23:A28"/>
    <mergeCell ref="B13:C13"/>
    <mergeCell ref="B15:C15"/>
    <mergeCell ref="B23:B28"/>
    <mergeCell ref="AA1:AF1"/>
    <mergeCell ref="B12:C12"/>
    <mergeCell ref="A1:B1"/>
    <mergeCell ref="B10:C10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36-42 лет</v>
      </c>
      <c r="L3" s="11" t="str">
        <f>D5</f>
        <v>11-20 лет</v>
      </c>
      <c r="M3" s="11" t="str">
        <f>D6</f>
        <v>Высшее профессиональное</v>
      </c>
      <c r="N3" s="11" t="str">
        <f>D7</f>
        <v>нет категории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да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нет</v>
      </c>
      <c r="Z3" s="11">
        <f>$D$22</f>
        <v>0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>
        <f>$D$28</f>
        <v>0</v>
      </c>
      <c r="AG3" s="11">
        <f>$D$30</f>
        <v>0</v>
      </c>
      <c r="AH3" s="11">
        <f>$D$31</f>
        <v>0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16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17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7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42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0:C30"/>
    <mergeCell ref="B31:C31"/>
    <mergeCell ref="T1:T2"/>
    <mergeCell ref="B17:B22"/>
    <mergeCell ref="B5:C5"/>
    <mergeCell ref="B6:C6"/>
    <mergeCell ref="B7:C7"/>
    <mergeCell ref="B23:B28"/>
    <mergeCell ref="B10:C10"/>
    <mergeCell ref="AG1:AH1"/>
    <mergeCell ref="K1:N1"/>
    <mergeCell ref="O1:O2"/>
    <mergeCell ref="P1:R1"/>
    <mergeCell ref="S1:S2"/>
    <mergeCell ref="U1:Z1"/>
    <mergeCell ref="AA1:AF1"/>
    <mergeCell ref="B11:C11"/>
    <mergeCell ref="B12:C12"/>
    <mergeCell ref="B13:C13"/>
    <mergeCell ref="A23:A28"/>
    <mergeCell ref="A16:D16"/>
    <mergeCell ref="A14:D14"/>
    <mergeCell ref="A17:A22"/>
    <mergeCell ref="B15:C15"/>
    <mergeCell ref="B8:C8"/>
    <mergeCell ref="A2:D2"/>
    <mergeCell ref="A1:B1"/>
    <mergeCell ref="B3:C3"/>
    <mergeCell ref="A9:D9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29-35 лет</v>
      </c>
      <c r="L3" s="11" t="str">
        <f>D5</f>
        <v>11-20 лет</v>
      </c>
      <c r="M3" s="11" t="str">
        <f>D6</f>
        <v>Высшее профессиональное</v>
      </c>
      <c r="N3" s="11" t="str">
        <f>D7</f>
        <v>2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реже</v>
      </c>
      <c r="S3" s="11" t="str">
        <f>D13</f>
        <v>да</v>
      </c>
      <c r="T3" s="11">
        <f>D15</f>
        <v>0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>
        <f>$D$22</f>
        <v>0</v>
      </c>
      <c r="AA3" s="11" t="str">
        <f>$D$23</f>
        <v>да</v>
      </c>
      <c r="AB3" s="11">
        <f>$D$24</f>
        <v>0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>
        <f>$D$28</f>
        <v>0</v>
      </c>
      <c r="AG3" s="11" t="str">
        <f>$D$30</f>
        <v>да</v>
      </c>
      <c r="AH3" s="11" t="str">
        <f>$D$31</f>
        <v>С практическими занятиями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10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17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13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45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38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/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1:C31"/>
    <mergeCell ref="A9:D9"/>
    <mergeCell ref="B17:B22"/>
    <mergeCell ref="A17:A22"/>
    <mergeCell ref="B11:C11"/>
    <mergeCell ref="B30:C30"/>
    <mergeCell ref="A16:D16"/>
    <mergeCell ref="B3:C3"/>
    <mergeCell ref="A14:D14"/>
    <mergeCell ref="T1:T2"/>
    <mergeCell ref="B7:C7"/>
    <mergeCell ref="B8:C8"/>
    <mergeCell ref="B5:C5"/>
    <mergeCell ref="B6:C6"/>
    <mergeCell ref="A2:D2"/>
    <mergeCell ref="AG1:AH1"/>
    <mergeCell ref="K1:N1"/>
    <mergeCell ref="O1:O2"/>
    <mergeCell ref="P1:R1"/>
    <mergeCell ref="S1:S2"/>
    <mergeCell ref="U1:Z1"/>
    <mergeCell ref="A23:A28"/>
    <mergeCell ref="B13:C13"/>
    <mergeCell ref="B15:C15"/>
    <mergeCell ref="B23:B28"/>
    <mergeCell ref="AA1:AF1"/>
    <mergeCell ref="B12:C12"/>
    <mergeCell ref="A1:B1"/>
    <mergeCell ref="B10:C10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25">
      <selection activeCell="D7" sqref="D7"/>
    </sheetView>
  </sheetViews>
  <sheetFormatPr defaultColWidth="9.00390625" defaultRowHeight="12.75"/>
  <cols>
    <col min="1" max="1" width="5.625" style="2" customWidth="1"/>
    <col min="2" max="2" width="56.875" style="2" customWidth="1"/>
    <col min="3" max="3" width="27.75390625" style="2" customWidth="1"/>
    <col min="4" max="4" width="26.25390625" style="2" customWidth="1"/>
    <col min="5" max="9" width="9.125" style="2" hidden="1" customWidth="1"/>
    <col min="10" max="10" width="9.125" style="2" customWidth="1"/>
    <col min="11" max="34" width="9.125" style="22" customWidth="1"/>
    <col min="35" max="16384" width="9.125" style="2" customWidth="1"/>
  </cols>
  <sheetData>
    <row r="1" spans="1:35" s="1" customFormat="1" ht="27" customHeight="1">
      <c r="A1" s="57" t="s">
        <v>78</v>
      </c>
      <c r="B1" s="57"/>
      <c r="C1" s="12"/>
      <c r="D1" s="12"/>
      <c r="J1" s="23"/>
      <c r="K1" s="53" t="s">
        <v>60</v>
      </c>
      <c r="L1" s="53"/>
      <c r="M1" s="53"/>
      <c r="N1" s="53"/>
      <c r="O1" s="54" t="s">
        <v>62</v>
      </c>
      <c r="P1" s="53" t="s">
        <v>63</v>
      </c>
      <c r="Q1" s="53"/>
      <c r="R1" s="53"/>
      <c r="S1" s="54" t="s">
        <v>67</v>
      </c>
      <c r="T1" s="54" t="s">
        <v>68</v>
      </c>
      <c r="U1" s="53" t="s">
        <v>69</v>
      </c>
      <c r="V1" s="53"/>
      <c r="W1" s="53"/>
      <c r="X1" s="53"/>
      <c r="Y1" s="53"/>
      <c r="Z1" s="53"/>
      <c r="AA1" s="61" t="s">
        <v>70</v>
      </c>
      <c r="AB1" s="61"/>
      <c r="AC1" s="61"/>
      <c r="AD1" s="61"/>
      <c r="AE1" s="61"/>
      <c r="AF1" s="61"/>
      <c r="AG1" s="58" t="s">
        <v>71</v>
      </c>
      <c r="AH1" s="58"/>
      <c r="AI1" s="23"/>
    </row>
    <row r="2" spans="1:35" s="1" customFormat="1" ht="53.25" customHeight="1">
      <c r="A2" s="65" t="s">
        <v>79</v>
      </c>
      <c r="B2" s="65"/>
      <c r="C2" s="65"/>
      <c r="D2" s="65"/>
      <c r="J2" s="23"/>
      <c r="K2" s="8" t="s">
        <v>58</v>
      </c>
      <c r="L2" s="8" t="s">
        <v>57</v>
      </c>
      <c r="M2" s="8" t="s">
        <v>61</v>
      </c>
      <c r="N2" s="8" t="s">
        <v>59</v>
      </c>
      <c r="O2" s="54"/>
      <c r="P2" s="9" t="s">
        <v>64</v>
      </c>
      <c r="Q2" s="9" t="s">
        <v>65</v>
      </c>
      <c r="R2" s="8" t="s">
        <v>66</v>
      </c>
      <c r="S2" s="54"/>
      <c r="T2" s="54"/>
      <c r="U2" s="8" t="s">
        <v>49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49</v>
      </c>
      <c r="AB2" s="8" t="s">
        <v>51</v>
      </c>
      <c r="AC2" s="8" t="s">
        <v>52</v>
      </c>
      <c r="AD2" s="8" t="s">
        <v>53</v>
      </c>
      <c r="AE2" s="8" t="s">
        <v>54</v>
      </c>
      <c r="AF2" s="8" t="s">
        <v>55</v>
      </c>
      <c r="AG2" s="8" t="s">
        <v>72</v>
      </c>
      <c r="AH2" s="8" t="s">
        <v>73</v>
      </c>
      <c r="AI2" s="23"/>
    </row>
    <row r="3" spans="1:35" s="1" customFormat="1" ht="31.5" customHeight="1">
      <c r="A3" s="13" t="s">
        <v>0</v>
      </c>
      <c r="B3" s="55" t="s">
        <v>1</v>
      </c>
      <c r="C3" s="56"/>
      <c r="D3" s="14" t="s">
        <v>2</v>
      </c>
      <c r="J3" s="23"/>
      <c r="K3" s="10" t="str">
        <f>D4</f>
        <v>43-49 лет</v>
      </c>
      <c r="L3" s="11" t="str">
        <f>D5</f>
        <v>26 и более лет</v>
      </c>
      <c r="M3" s="11" t="str">
        <f>D6</f>
        <v>Высшее профессиональное</v>
      </c>
      <c r="N3" s="11" t="str">
        <f>D7</f>
        <v>1 категория</v>
      </c>
      <c r="O3" s="11" t="str">
        <f>D8</f>
        <v>УМК «Школа 2010»</v>
      </c>
      <c r="P3" s="11" t="str">
        <f>D10</f>
        <v>чаще, чем раз в неделю</v>
      </c>
      <c r="Q3" s="11" t="str">
        <f>D11</f>
        <v>чаще, чем раз в неделю</v>
      </c>
      <c r="R3" s="11" t="str">
        <f>D12</f>
        <v>чаще, чем раз в неделю</v>
      </c>
      <c r="S3" s="11" t="str">
        <f>D13</f>
        <v>нет</v>
      </c>
      <c r="T3" s="11" t="str">
        <f>D15</f>
        <v>да</v>
      </c>
      <c r="U3" s="11" t="str">
        <f>$D$17</f>
        <v>да</v>
      </c>
      <c r="V3" s="11" t="str">
        <f>$D$18</f>
        <v>да</v>
      </c>
      <c r="W3" s="11" t="str">
        <f>$D$19</f>
        <v>да</v>
      </c>
      <c r="X3" s="11" t="str">
        <f>$D$20</f>
        <v>да</v>
      </c>
      <c r="Y3" s="11" t="str">
        <f>$D$21</f>
        <v>да</v>
      </c>
      <c r="Z3" s="11" t="str">
        <f>$D$22</f>
        <v>нет</v>
      </c>
      <c r="AA3" s="11" t="str">
        <f>$D$23</f>
        <v>да</v>
      </c>
      <c r="AB3" s="11" t="str">
        <f>$D$24</f>
        <v>да</v>
      </c>
      <c r="AC3" s="11" t="str">
        <f>$D$25</f>
        <v>да</v>
      </c>
      <c r="AD3" s="11" t="str">
        <f>$D$26</f>
        <v>да</v>
      </c>
      <c r="AE3" s="11" t="str">
        <f>$D$27</f>
        <v>да</v>
      </c>
      <c r="AF3" s="11" t="str">
        <f>$D$28</f>
        <v>нет</v>
      </c>
      <c r="AG3" s="11" t="str">
        <f>$D$30</f>
        <v>нет</v>
      </c>
      <c r="AH3" s="11" t="str">
        <f>$D$31</f>
        <v>Без практических занятий </v>
      </c>
      <c r="AI3" s="23"/>
    </row>
    <row r="4" spans="1:34" s="1" customFormat="1" ht="18.75" customHeight="1">
      <c r="A4" s="15">
        <v>1</v>
      </c>
      <c r="B4" s="51" t="s">
        <v>3</v>
      </c>
      <c r="C4" s="52"/>
      <c r="D4" s="18" t="s">
        <v>22</v>
      </c>
      <c r="E4" s="1" t="s">
        <v>4</v>
      </c>
      <c r="F4" s="1" t="s">
        <v>5</v>
      </c>
      <c r="G4" s="16" t="s">
        <v>6</v>
      </c>
      <c r="H4" s="1" t="s">
        <v>7</v>
      </c>
      <c r="I4" s="16" t="s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1" customFormat="1" ht="18" customHeight="1">
      <c r="A5" s="15">
        <v>2</v>
      </c>
      <c r="B5" s="51" t="s">
        <v>9</v>
      </c>
      <c r="C5" s="52"/>
      <c r="D5" s="18" t="s">
        <v>29</v>
      </c>
      <c r="E5" s="1" t="s">
        <v>10</v>
      </c>
      <c r="F5" s="1" t="s">
        <v>11</v>
      </c>
      <c r="G5" s="16" t="s">
        <v>12</v>
      </c>
      <c r="H5" s="1" t="s">
        <v>13</v>
      </c>
      <c r="I5" s="16" t="s">
        <v>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" customFormat="1" ht="18" customHeight="1">
      <c r="A6" s="15">
        <v>3</v>
      </c>
      <c r="B6" s="51" t="s">
        <v>15</v>
      </c>
      <c r="C6" s="52"/>
      <c r="D6" s="18" t="s">
        <v>6</v>
      </c>
      <c r="E6" s="1" t="s">
        <v>16</v>
      </c>
      <c r="F6" s="1" t="s">
        <v>17</v>
      </c>
      <c r="G6" s="16" t="s">
        <v>18</v>
      </c>
      <c r="H6" s="1" t="s">
        <v>19</v>
      </c>
      <c r="I6" s="16" t="s">
        <v>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ht="17.25" customHeight="1">
      <c r="A7" s="15">
        <v>4</v>
      </c>
      <c r="B7" s="51" t="s">
        <v>21</v>
      </c>
      <c r="C7" s="52"/>
      <c r="D7" s="18" t="s">
        <v>19</v>
      </c>
      <c r="E7" s="1" t="s">
        <v>22</v>
      </c>
      <c r="F7" s="1" t="s">
        <v>23</v>
      </c>
      <c r="G7" s="16" t="s">
        <v>24</v>
      </c>
      <c r="H7" s="1" t="s">
        <v>25</v>
      </c>
      <c r="I7" s="16" t="s">
        <v>26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ht="45" customHeight="1">
      <c r="A8" s="15">
        <v>5</v>
      </c>
      <c r="B8" s="67" t="s">
        <v>27</v>
      </c>
      <c r="C8" s="68"/>
      <c r="D8" s="18" t="s">
        <v>43</v>
      </c>
      <c r="E8" s="1" t="s">
        <v>28</v>
      </c>
      <c r="F8" s="1" t="s">
        <v>29</v>
      </c>
      <c r="I8" s="16" t="s">
        <v>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ht="19.5" customHeight="1">
      <c r="A9" s="45" t="s">
        <v>31</v>
      </c>
      <c r="B9" s="46"/>
      <c r="C9" s="46"/>
      <c r="D9" s="47"/>
      <c r="I9" s="16" t="s">
        <v>32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32.25" customHeight="1">
      <c r="A10" s="15">
        <v>6</v>
      </c>
      <c r="B10" s="51" t="s">
        <v>33</v>
      </c>
      <c r="C10" s="52"/>
      <c r="D10" s="18" t="s">
        <v>34</v>
      </c>
      <c r="E10" s="16" t="s">
        <v>34</v>
      </c>
      <c r="I10" s="16" t="s">
        <v>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ht="31.5" customHeight="1">
      <c r="A11" s="15">
        <v>7</v>
      </c>
      <c r="B11" s="51" t="s">
        <v>36</v>
      </c>
      <c r="C11" s="52"/>
      <c r="D11" s="18" t="s">
        <v>34</v>
      </c>
      <c r="E11" s="16" t="s">
        <v>37</v>
      </c>
      <c r="G11" s="1" t="s">
        <v>38</v>
      </c>
      <c r="I11" s="16" t="s">
        <v>39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ht="33" customHeight="1">
      <c r="A12" s="15">
        <v>8</v>
      </c>
      <c r="B12" s="51" t="s">
        <v>40</v>
      </c>
      <c r="C12" s="52"/>
      <c r="D12" s="18" t="s">
        <v>34</v>
      </c>
      <c r="E12" s="16" t="s">
        <v>41</v>
      </c>
      <c r="G12" s="1" t="s">
        <v>42</v>
      </c>
      <c r="I12" s="16" t="s">
        <v>43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ht="32.25" customHeight="1">
      <c r="A13" s="15">
        <v>9</v>
      </c>
      <c r="B13" s="51" t="s">
        <v>44</v>
      </c>
      <c r="C13" s="52"/>
      <c r="D13" s="18" t="s">
        <v>42</v>
      </c>
      <c r="E13" s="16" t="s">
        <v>45</v>
      </c>
      <c r="I13" s="16" t="s">
        <v>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ht="24.75" customHeight="1">
      <c r="A14" s="48" t="s">
        <v>77</v>
      </c>
      <c r="B14" s="49"/>
      <c r="C14" s="49"/>
      <c r="D14" s="50"/>
      <c r="E14" s="1" t="s">
        <v>80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ht="35.25" customHeight="1">
      <c r="A15" s="15">
        <v>10</v>
      </c>
      <c r="B15" s="59" t="s">
        <v>47</v>
      </c>
      <c r="C15" s="60"/>
      <c r="D15" s="18" t="s">
        <v>38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ht="34.5" customHeight="1">
      <c r="A16" s="42" t="s">
        <v>48</v>
      </c>
      <c r="B16" s="43"/>
      <c r="C16" s="43"/>
      <c r="D16" s="44"/>
      <c r="E16" s="16" t="s">
        <v>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ht="35.25" customHeight="1">
      <c r="A17" s="39">
        <v>11</v>
      </c>
      <c r="B17" s="66" t="s">
        <v>50</v>
      </c>
      <c r="C17" s="17" t="s">
        <v>49</v>
      </c>
      <c r="D17" s="18" t="s">
        <v>38</v>
      </c>
      <c r="E17" s="16" t="s">
        <v>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6.5" customHeight="1">
      <c r="A18" s="40"/>
      <c r="B18" s="66"/>
      <c r="C18" s="17" t="s">
        <v>51</v>
      </c>
      <c r="D18" s="18" t="s">
        <v>38</v>
      </c>
      <c r="E18" s="16" t="s">
        <v>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ht="18.75" customHeight="1">
      <c r="A19" s="40"/>
      <c r="B19" s="66"/>
      <c r="C19" s="17" t="s">
        <v>52</v>
      </c>
      <c r="D19" s="18" t="s">
        <v>38</v>
      </c>
      <c r="E19" s="16" t="s">
        <v>53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30" customHeight="1">
      <c r="A20" s="40"/>
      <c r="B20" s="66"/>
      <c r="C20" s="17" t="s">
        <v>53</v>
      </c>
      <c r="D20" s="18" t="s">
        <v>38</v>
      </c>
      <c r="E20" s="16" t="s">
        <v>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ht="30.75" customHeight="1">
      <c r="A21" s="40"/>
      <c r="B21" s="66"/>
      <c r="C21" s="17" t="s">
        <v>54</v>
      </c>
      <c r="D21" s="18" t="s">
        <v>38</v>
      </c>
      <c r="E21" s="16" t="s">
        <v>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ht="19.5" customHeight="1">
      <c r="A22" s="41"/>
      <c r="B22" s="66"/>
      <c r="C22" s="17" t="s">
        <v>55</v>
      </c>
      <c r="D22" s="18" t="s">
        <v>42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33" customHeight="1">
      <c r="A23" s="39">
        <v>12</v>
      </c>
      <c r="B23" s="62" t="s">
        <v>56</v>
      </c>
      <c r="C23" s="17" t="s">
        <v>49</v>
      </c>
      <c r="D23" s="18" t="s">
        <v>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ht="18" customHeight="1">
      <c r="A24" s="40"/>
      <c r="B24" s="63"/>
      <c r="C24" s="17" t="s">
        <v>51</v>
      </c>
      <c r="D24" s="18" t="s">
        <v>38</v>
      </c>
      <c r="E24" s="24" t="s">
        <v>74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6.5" customHeight="1">
      <c r="A25" s="40"/>
      <c r="B25" s="63"/>
      <c r="C25" s="17" t="s">
        <v>52</v>
      </c>
      <c r="D25" s="18" t="s">
        <v>38</v>
      </c>
      <c r="E25" s="24" t="s">
        <v>75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ht="28.5">
      <c r="A26" s="40"/>
      <c r="B26" s="63"/>
      <c r="C26" s="17" t="s">
        <v>53</v>
      </c>
      <c r="D26" s="18" t="s">
        <v>38</v>
      </c>
      <c r="E26" s="24" t="s">
        <v>76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ht="28.5">
      <c r="A27" s="40"/>
      <c r="B27" s="63"/>
      <c r="C27" s="17" t="s">
        <v>54</v>
      </c>
      <c r="D27" s="18" t="s">
        <v>38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7.25" customHeight="1">
      <c r="A28" s="41"/>
      <c r="B28" s="64"/>
      <c r="C28" s="17" t="s">
        <v>55</v>
      </c>
      <c r="D28" s="18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ht="27.75" customHeight="1">
      <c r="A29" s="42" t="s">
        <v>81</v>
      </c>
      <c r="B29" s="43"/>
      <c r="C29" s="43"/>
      <c r="D29" s="44"/>
      <c r="E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35.25" customHeight="1">
      <c r="A30" s="15">
        <v>13</v>
      </c>
      <c r="B30" s="59" t="s">
        <v>72</v>
      </c>
      <c r="C30" s="60"/>
      <c r="D30" s="18" t="s">
        <v>42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ht="36" customHeight="1">
      <c r="A31" s="15">
        <v>14</v>
      </c>
      <c r="B31" s="59" t="s">
        <v>73</v>
      </c>
      <c r="C31" s="60"/>
      <c r="D31" s="18" t="s">
        <v>75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1:34" s="1" customFormat="1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1:34" s="1" customFormat="1" ht="12.7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1:34" s="1" customFormat="1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1:34" s="1" customFormat="1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</sheetData>
  <sheetProtection password="B16E" sheet="1" objects="1" scenarios="1"/>
  <mergeCells count="31">
    <mergeCell ref="A29:D29"/>
    <mergeCell ref="B30:C30"/>
    <mergeCell ref="B31:C31"/>
    <mergeCell ref="T1:T2"/>
    <mergeCell ref="B17:B22"/>
    <mergeCell ref="B5:C5"/>
    <mergeCell ref="B6:C6"/>
    <mergeCell ref="B7:C7"/>
    <mergeCell ref="B23:B28"/>
    <mergeCell ref="B10:C10"/>
    <mergeCell ref="AG1:AH1"/>
    <mergeCell ref="K1:N1"/>
    <mergeCell ref="O1:O2"/>
    <mergeCell ref="P1:R1"/>
    <mergeCell ref="S1:S2"/>
    <mergeCell ref="U1:Z1"/>
    <mergeCell ref="AA1:AF1"/>
    <mergeCell ref="B11:C11"/>
    <mergeCell ref="B12:C12"/>
    <mergeCell ref="B13:C13"/>
    <mergeCell ref="A23:A28"/>
    <mergeCell ref="A16:D16"/>
    <mergeCell ref="A14:D14"/>
    <mergeCell ref="A17:A22"/>
    <mergeCell ref="B15:C15"/>
    <mergeCell ref="B8:C8"/>
    <mergeCell ref="A2:D2"/>
    <mergeCell ref="A1:B1"/>
    <mergeCell ref="B3:C3"/>
    <mergeCell ref="A9:D9"/>
    <mergeCell ref="B4:C4"/>
  </mergeCells>
  <dataValidations count="8">
    <dataValidation type="list" allowBlank="1" showInputMessage="1" showErrorMessage="1" prompt="Выберите из списка" error="Выберите из списка" sqref="D4">
      <formula1>$E$4:$E$8</formula1>
    </dataValidation>
    <dataValidation type="list" allowBlank="1" showInputMessage="1" showErrorMessage="1" prompt="Выберите из списка" error="Выберите из списка" sqref="D5">
      <formula1>$F$4:$F$8</formula1>
    </dataValidation>
    <dataValidation type="list" allowBlank="1" showInputMessage="1" showErrorMessage="1" prompt="Выберите из списка" error="Выберите из списка" sqref="D6">
      <formula1>$G$4:$G$7</formula1>
    </dataValidation>
    <dataValidation type="list" allowBlank="1" showInputMessage="1" showErrorMessage="1" prompt="Выберите из списка" error="Выберите из списка" sqref="D7">
      <formula1>$H$4:$H$7</formula1>
    </dataValidation>
    <dataValidation type="list" allowBlank="1" showInputMessage="1" showErrorMessage="1" prompt="Выберите из списка" error="Выберите из списка" sqref="D8">
      <formula1>$I$4:$I$13</formula1>
    </dataValidation>
    <dataValidation type="list" allowBlank="1" showInputMessage="1" showErrorMessage="1" prompt="Выберите из списка" error="Выберите из списка" sqref="D15 D17:D28 D13 D30">
      <formula1>$G$11:$G$12</formula1>
    </dataValidation>
    <dataValidation type="list" allowBlank="1" showInputMessage="1" showErrorMessage="1" prompt="Выберите из списка" error="Выберите из списка" sqref="D31">
      <formula1>$E$24:$E$26</formula1>
    </dataValidation>
    <dataValidation type="list" allowBlank="1" showInputMessage="1" showErrorMessage="1" prompt="Выберите из списка" error="Выберите из списка" sqref="D10:D12">
      <formula1>$E$10:$E$14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sparhacheva</dc:creator>
  <cp:keywords/>
  <dc:description/>
  <cp:lastModifiedBy>Учителя</cp:lastModifiedBy>
  <dcterms:created xsi:type="dcterms:W3CDTF">2012-06-19T05:44:33Z</dcterms:created>
  <dcterms:modified xsi:type="dcterms:W3CDTF">2012-10-12T08:34:04Z</dcterms:modified>
  <cp:category/>
  <cp:version/>
  <cp:contentType/>
  <cp:contentStatus/>
</cp:coreProperties>
</file>